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K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<sst xmlns="http://schemas.openxmlformats.org/spreadsheetml/2006/main" count="250" uniqueCount="132">
  <si>
    <t>Thời gian chờ</t>
  </si>
  <si>
    <t>Phạm vi lãnh thổ</t>
  </si>
  <si>
    <t>Việt Nam</t>
  </si>
  <si>
    <t>Đơn vị tính : VNĐ</t>
  </si>
  <si>
    <t>Thương tật bộ phận vĩnh viễn do tai nạn</t>
  </si>
  <si>
    <t>Không</t>
  </si>
  <si>
    <t>Phí bảo hiểm năm/người</t>
  </si>
  <si>
    <t>Số tiền bảo hiểm/vụ</t>
  </si>
  <si>
    <t>Số tiền bảo hiểm/năm</t>
  </si>
  <si>
    <t>Bệnh đặc biệt, bệnh có sẵn</t>
  </si>
  <si>
    <t>365 ngày</t>
  </si>
  <si>
    <t>30 ngày</t>
  </si>
  <si>
    <t xml:space="preserve">Nằm viện do ốm đau, bệnh tật, thai sản/năm </t>
  </si>
  <si>
    <t>270 ngày</t>
  </si>
  <si>
    <t>* Bệnh thông thường</t>
  </si>
  <si>
    <t>I</t>
  </si>
  <si>
    <t>II</t>
  </si>
  <si>
    <t>CHƯƠNG TRÌNH BẢO HIỂM</t>
  </si>
  <si>
    <t>Bệnh thông thường</t>
  </si>
  <si>
    <t>Nội dung</t>
  </si>
  <si>
    <t>PHÍ THANH TOÁN</t>
  </si>
  <si>
    <t xml:space="preserve">Trả theo chi phí y tế </t>
  </si>
  <si>
    <t>CÁC QUYỀN LỢI KHÁC</t>
  </si>
  <si>
    <t>xuất viện)</t>
  </si>
  <si>
    <t>c/ Chi phí chăm sóc tại nhà sau khi xuất viện ( tối đa 15</t>
  </si>
  <si>
    <t>ngày/ năm</t>
  </si>
  <si>
    <t>h/ Chi phí mai táng</t>
  </si>
  <si>
    <t>400.000/ năm</t>
  </si>
  <si>
    <t>600.000/ năm</t>
  </si>
  <si>
    <t>Chi phí y tế điều trị do tai nạn</t>
  </si>
  <si>
    <t>ĐIỀU KIỆN B : Chết, thương tật vĩnh viễn do tai nạn</t>
  </si>
  <si>
    <t>Trường hợp nằm viện do ốm, bệnh tật, thai sản</t>
  </si>
  <si>
    <t>(sinh thường hoặc biến chứng thai sản)</t>
  </si>
  <si>
    <t>Thanh toán các chi phí điều trị, tiền phòng, tiền ăn, chi</t>
  </si>
  <si>
    <t>huyết thanh, quần áo bệnh viện và các chi phí liên quan khác</t>
  </si>
  <si>
    <t>500.000/ năm</t>
  </si>
  <si>
    <t>* Thai sản</t>
  </si>
  <si>
    <t>* Bệnh đặc biệt, bệnh có sẵn</t>
  </si>
  <si>
    <t xml:space="preserve">thực tế, hợp lý. Tối đa </t>
  </si>
  <si>
    <t>b/ Chi phí điều trị sau khi xuất viện ( 30 ngày kể từ ngày</t>
  </si>
  <si>
    <t>d/ Trợ cấp nằm viện ( tối đa 60 ngày)</t>
  </si>
  <si>
    <t>g/ Dịch vụ xe cứu thương</t>
  </si>
  <si>
    <t>a/ Chi phí trước khi nhập viện (30 ngày trước khi N.viện)</t>
  </si>
  <si>
    <t>Quyền lợi bảo hiểm bổ sung</t>
  </si>
  <si>
    <t>Giới hạn/ năm và theo các giới hạn phụ như sau</t>
  </si>
  <si>
    <t>1/ Chi phí khám bệnh, tiền thuốc theo kê đơn của bác sỹ</t>
  </si>
  <si>
    <t>đoán hình ảnh trong việc điều trị bệnh thuộc phạm vi BH</t>
  </si>
  <si>
    <t xml:space="preserve">2/ Điều trị bằng phương pháp vật lý trị liệu, trị liệu học </t>
  </si>
  <si>
    <t>xạ, nhiệt, liệu pháp ánh sáng và các phương pháp điều</t>
  </si>
  <si>
    <t>trị khác tương tự do Bác sỹ chỉ định.</t>
  </si>
  <si>
    <t>3/ Điều trị răng bao gồm:</t>
  </si>
  <si>
    <t xml:space="preserve">   - Khám chụp X.Q</t>
  </si>
  <si>
    <t xml:space="preserve">   - Trám răng bằng chất liệu thông thường như amalgam</t>
  </si>
  <si>
    <t xml:space="preserve">  - Điều trị tuỷ răng</t>
  </si>
  <si>
    <t>trong đó cạo vôi răng tối đa</t>
  </si>
  <si>
    <t>Giới hạn trách nhiệm tối đa/ người/năm</t>
  </si>
  <si>
    <t>tỷ lệ phí/ năm</t>
  </si>
  <si>
    <t>Bảng kết quả</t>
  </si>
  <si>
    <t>Tỷ lệ</t>
  </si>
  <si>
    <t>Số tiền</t>
  </si>
  <si>
    <t>ĐK C</t>
  </si>
  <si>
    <t>Nằm viện</t>
  </si>
  <si>
    <t>Phẫu thuật</t>
  </si>
  <si>
    <t>Mức tiền</t>
  </si>
  <si>
    <t>ACB</t>
  </si>
  <si>
    <t>EIB</t>
  </si>
  <si>
    <t>SEABank</t>
  </si>
  <si>
    <t>AsiaCommercial Bank</t>
  </si>
  <si>
    <t>South East Asia Bank</t>
  </si>
  <si>
    <t>Export and Import Bank</t>
  </si>
  <si>
    <t>VCB</t>
  </si>
  <si>
    <t>Vietnam Commercial Bank</t>
  </si>
  <si>
    <t>Techcombank</t>
  </si>
  <si>
    <t>Military Bank</t>
  </si>
  <si>
    <t>MBBank</t>
  </si>
  <si>
    <t>ĐK D</t>
  </si>
  <si>
    <t>% phẫu thuật</t>
  </si>
  <si>
    <t>% Nằm viện</t>
  </si>
  <si>
    <t>% Phí BH</t>
  </si>
  <si>
    <t>Ngoại trú</t>
  </si>
  <si>
    <t>% phí</t>
  </si>
  <si>
    <t>ĐIỀU KIỆN A : Chết do ốm đau, bệnh tật</t>
  </si>
  <si>
    <t>ĐIỀU KIỆN C: Chi phí y tế do tai nạn</t>
  </si>
  <si>
    <t xml:space="preserve">, chi phí cho các xét nghiệm, chụp XQ, siêu âm, chẩn </t>
  </si>
  <si>
    <t>III</t>
  </si>
  <si>
    <t>composite, fuji...</t>
  </si>
  <si>
    <t>Giới hạn 10/ lần khám/ năm</t>
  </si>
  <si>
    <t>Tỷ giá</t>
  </si>
  <si>
    <t>USD</t>
  </si>
  <si>
    <t>Trả % của STBH theo bảng tỷ lệ thương tật</t>
  </si>
  <si>
    <t>Thanh toán các chi phí y tế thực tế phát sinh tối đa đến</t>
  </si>
  <si>
    <t>và không quá STBH/năm</t>
  </si>
  <si>
    <t xml:space="preserve">không quá </t>
  </si>
  <si>
    <t>phí xét nghiệm, Xquang, thuốc điều trị, truyền máu,oxy</t>
  </si>
  <si>
    <t xml:space="preserve">Chi trả tối đa đến </t>
  </si>
  <si>
    <t>Quyền lợi chết, thương tật toàn bộ vĩnh viễn do tai nạn</t>
  </si>
  <si>
    <t>Quyền lợi chết do ốm đau, bệnh tật, tàn tật toàn bộ vĩnh viễn do ốm bệnh.</t>
  </si>
  <si>
    <t>Tổng</t>
  </si>
  <si>
    <t>f/ Chăm sóc em bé sau khi sinh ( áp dụng nhóm 50 người)</t>
  </si>
  <si>
    <t>Trường hợp phấu thuật so ốm đau, bệnh tật, cấy ghép nội tạng, sinh mổ, biến chứng thai sản phải phẫu thuật</t>
  </si>
  <si>
    <t>Thanh toán các chi phí hội chẩn, gây mê, hồi sức, chi phí phẫu thuật</t>
  </si>
  <si>
    <t>Tối đa</t>
  </si>
  <si>
    <t>Trợ cấp lương</t>
  </si>
  <si>
    <t>Điều trị ngoại trú do ốm đau, bệnh tật</t>
  </si>
  <si>
    <t>Do tai nạn</t>
  </si>
  <si>
    <t>Do ốm bệnh</t>
  </si>
  <si>
    <t>Chương trình 1</t>
  </si>
  <si>
    <t>Chương trình 2</t>
  </si>
  <si>
    <t>Chương trình 3</t>
  </si>
  <si>
    <t>ĐK A</t>
  </si>
  <si>
    <t>ĐK B</t>
  </si>
  <si>
    <t>Chuẩn USD</t>
  </si>
  <si>
    <t>Nhỏ hơn hoặc bằng C16 thì F16</t>
  </si>
  <si>
    <t>Lớn hơn C16 và nhỏ hơn hoặc bằng C17 thì F17</t>
  </si>
  <si>
    <t>Kết quả</t>
  </si>
  <si>
    <t>e/ Phục hồi chức năng tối đa/ năm.</t>
  </si>
  <si>
    <t>Chương trình 4</t>
  </si>
  <si>
    <t>Phẫu thuật do ốm đau, bệnh tật, thai sản/năm</t>
  </si>
  <si>
    <t>Vận chuyển Y tế cấp cứu do tai nạn trong Việt Nam</t>
  </si>
  <si>
    <t>Chương trình 5</t>
  </si>
  <si>
    <t xml:space="preserve"> SỐ TIỀN BẢO HIỂM (STBH)/NGƯỜI/NĂM</t>
  </si>
  <si>
    <t>STT</t>
  </si>
  <si>
    <t>Số tiền trợ cấp / ngày. (Không quá 60 ngày/ năm)</t>
  </si>
  <si>
    <t xml:space="preserve">  - Cạo vôi răng, (Lấy cao răng); và</t>
  </si>
  <si>
    <t xml:space="preserve">  - Nhổ răng bệnh lý (Bao gồm tiểu phẫu)</t>
  </si>
  <si>
    <t xml:space="preserve">   - Viêm nướu (lợi), nha chu;</t>
  </si>
  <si>
    <t>BẢNG TÍNH PHÍ BẢO HIỂM SỨC KHỎE TỔ CHỨC</t>
  </si>
  <si>
    <t>ĐIỀU KIỆN D: Điều trị nội trú do (Ốm đau, bệnh tật, thai sản phải nằm viện hoặc phẫu thuật)</t>
  </si>
  <si>
    <t>Tổng phí bảo hiểm A+B+C+D (*)</t>
  </si>
  <si>
    <t>Tổng phí BH Bổ sung năm/người (**)</t>
  </si>
  <si>
    <t>TỔNG PHÍ BẢO HIỂM TOÀN BỘ = (*) + (**)</t>
  </si>
  <si>
    <t>Chương trình cơ bản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</si>
</sst>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0.000%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Tahoma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double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thin"/>
    </border>
    <border>
      <left style="double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dotted"/>
      <bottom style="thin"/>
    </border>
    <border>
      <left/>
      <right style="double"/>
      <top/>
      <bottom style="hair"/>
    </border>
    <border>
      <left style="thin"/>
      <right style="thin"/>
      <top style="thin"/>
      <bottom style="dotted"/>
    </border>
    <border>
      <left/>
      <right style="double"/>
      <top/>
      <bottom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58">
      <alignment/>
      <protection/>
    </xf>
    <xf numFmtId="180" fontId="0" fillId="0" borderId="0" xfId="43" applyNumberFormat="1" applyFont="1" applyAlignment="1">
      <alignment/>
    </xf>
    <xf numFmtId="0" fontId="5" fillId="0" borderId="0" xfId="58" applyFont="1" applyAlignment="1">
      <alignment horizontal="center"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180" fontId="0" fillId="0" borderId="0" xfId="43" applyNumberFormat="1" applyFont="1" applyAlignment="1">
      <alignment/>
    </xf>
    <xf numFmtId="180" fontId="0" fillId="0" borderId="10" xfId="43" applyNumberFormat="1" applyFont="1" applyBorder="1" applyAlignment="1">
      <alignment/>
    </xf>
    <xf numFmtId="0" fontId="0" fillId="0" borderId="10" xfId="58" applyFont="1" applyBorder="1">
      <alignment/>
      <protection/>
    </xf>
    <xf numFmtId="180" fontId="0" fillId="0" borderId="10" xfId="43" applyNumberFormat="1" applyFont="1" applyBorder="1" applyAlignment="1">
      <alignment/>
    </xf>
    <xf numFmtId="10" fontId="5" fillId="0" borderId="0" xfId="58" applyNumberFormat="1" applyFont="1" applyAlignment="1">
      <alignment horizontal="center"/>
      <protection/>
    </xf>
    <xf numFmtId="10" fontId="53" fillId="0" borderId="11" xfId="61" applyNumberFormat="1" applyFont="1" applyBorder="1" applyAlignment="1">
      <alignment/>
    </xf>
    <xf numFmtId="10" fontId="53" fillId="0" borderId="0" xfId="61" applyNumberFormat="1" applyFont="1" applyAlignment="1">
      <alignment/>
    </xf>
    <xf numFmtId="0" fontId="4" fillId="0" borderId="12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10" fontId="4" fillId="0" borderId="14" xfId="0" applyNumberFormat="1" applyFont="1" applyBorder="1" applyAlignment="1" applyProtection="1">
      <alignment horizontal="right" vertical="center" wrapText="1"/>
      <protection hidden="1"/>
    </xf>
    <xf numFmtId="3" fontId="8" fillId="0" borderId="10" xfId="0" applyNumberFormat="1" applyFont="1" applyBorder="1" applyAlignment="1" applyProtection="1">
      <alignment horizontal="right" vertical="center" wrapText="1"/>
      <protection hidden="1"/>
    </xf>
    <xf numFmtId="10" fontId="0" fillId="0" borderId="0" xfId="61" applyNumberFormat="1" applyFont="1" applyAlignment="1">
      <alignment/>
    </xf>
    <xf numFmtId="10" fontId="0" fillId="0" borderId="0" xfId="61" applyNumberFormat="1" applyFont="1" applyAlignment="1">
      <alignment/>
    </xf>
    <xf numFmtId="9" fontId="0" fillId="0" borderId="0" xfId="58" applyNumberFormat="1">
      <alignment/>
      <protection/>
    </xf>
    <xf numFmtId="9" fontId="0" fillId="0" borderId="0" xfId="61" applyFont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12" fillId="0" borderId="16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2" fillId="0" borderId="13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180" fontId="0" fillId="0" borderId="0" xfId="41" applyNumberFormat="1" applyFont="1" applyAlignment="1">
      <alignment/>
    </xf>
    <xf numFmtId="180" fontId="4" fillId="0" borderId="12" xfId="41" applyNumberFormat="1" applyFont="1" applyBorder="1" applyAlignment="1" applyProtection="1">
      <alignment horizontal="right" vertical="center" wrapText="1"/>
      <protection hidden="1"/>
    </xf>
    <xf numFmtId="0" fontId="0" fillId="0" borderId="11" xfId="58" applyFont="1" applyBorder="1">
      <alignment/>
      <protection/>
    </xf>
    <xf numFmtId="0" fontId="0" fillId="0" borderId="19" xfId="58" applyBorder="1">
      <alignment/>
      <protection/>
    </xf>
    <xf numFmtId="180" fontId="0" fillId="0" borderId="20" xfId="41" applyNumberFormat="1" applyFont="1" applyBorder="1" applyAlignment="1">
      <alignment/>
    </xf>
    <xf numFmtId="180" fontId="3" fillId="0" borderId="20" xfId="43" applyNumberFormat="1" applyFont="1" applyBorder="1" applyAlignment="1">
      <alignment/>
    </xf>
    <xf numFmtId="10" fontId="0" fillId="0" borderId="20" xfId="58" applyNumberFormat="1" applyBorder="1">
      <alignment/>
      <protection/>
    </xf>
    <xf numFmtId="180" fontId="0" fillId="0" borderId="20" xfId="43" applyNumberFormat="1" applyFont="1" applyBorder="1" applyAlignment="1">
      <alignment/>
    </xf>
    <xf numFmtId="0" fontId="0" fillId="0" borderId="21" xfId="58" applyFont="1" applyBorder="1" applyAlignment="1">
      <alignment horizontal="center"/>
      <protection/>
    </xf>
    <xf numFmtId="0" fontId="0" fillId="0" borderId="22" xfId="58" applyBorder="1">
      <alignment/>
      <protection/>
    </xf>
    <xf numFmtId="180" fontId="0" fillId="0" borderId="0" xfId="41" applyNumberFormat="1" applyFont="1" applyBorder="1" applyAlignment="1">
      <alignment/>
    </xf>
    <xf numFmtId="180" fontId="3" fillId="0" borderId="0" xfId="43" applyNumberFormat="1" applyFont="1" applyBorder="1" applyAlignment="1">
      <alignment/>
    </xf>
    <xf numFmtId="10" fontId="0" fillId="0" borderId="0" xfId="58" applyNumberFormat="1" applyBorder="1">
      <alignment/>
      <protection/>
    </xf>
    <xf numFmtId="10" fontId="0" fillId="0" borderId="0" xfId="61" applyNumberFormat="1" applyFont="1" applyBorder="1" applyAlignment="1">
      <alignment/>
    </xf>
    <xf numFmtId="10" fontId="0" fillId="0" borderId="23" xfId="58" applyNumberFormat="1" applyFont="1" applyBorder="1" applyAlignment="1">
      <alignment horizontal="center"/>
      <protection/>
    </xf>
    <xf numFmtId="180" fontId="0" fillId="0" borderId="0" xfId="43" applyNumberFormat="1" applyFont="1" applyBorder="1" applyAlignment="1">
      <alignment/>
    </xf>
    <xf numFmtId="0" fontId="0" fillId="0" borderId="0" xfId="0" applyBorder="1" applyAlignment="1">
      <alignment/>
    </xf>
    <xf numFmtId="10" fontId="5" fillId="0" borderId="23" xfId="58" applyNumberFormat="1" applyFont="1" applyBorder="1" applyAlignment="1">
      <alignment horizontal="center"/>
      <protection/>
    </xf>
    <xf numFmtId="0" fontId="0" fillId="0" borderId="24" xfId="58" applyBorder="1">
      <alignment/>
      <protection/>
    </xf>
    <xf numFmtId="180" fontId="0" fillId="0" borderId="25" xfId="41" applyNumberFormat="1" applyFont="1" applyBorder="1" applyAlignment="1">
      <alignment/>
    </xf>
    <xf numFmtId="180" fontId="0" fillId="0" borderId="25" xfId="43" applyNumberFormat="1" applyFont="1" applyBorder="1" applyAlignment="1">
      <alignment/>
    </xf>
    <xf numFmtId="0" fontId="0" fillId="0" borderId="25" xfId="0" applyBorder="1" applyAlignment="1">
      <alignment/>
    </xf>
    <xf numFmtId="10" fontId="5" fillId="0" borderId="26" xfId="58" applyNumberFormat="1" applyFont="1" applyBorder="1" applyAlignment="1">
      <alignment horizontal="center"/>
      <protection/>
    </xf>
    <xf numFmtId="10" fontId="0" fillId="0" borderId="0" xfId="61" applyNumberFormat="1" applyFont="1" applyBorder="1" applyAlignment="1">
      <alignment/>
    </xf>
    <xf numFmtId="10" fontId="0" fillId="0" borderId="25" xfId="61" applyNumberFormat="1" applyFont="1" applyBorder="1" applyAlignment="1">
      <alignment/>
    </xf>
    <xf numFmtId="180" fontId="54" fillId="0" borderId="10" xfId="41" applyNumberFormat="1" applyFont="1" applyBorder="1" applyAlignment="1">
      <alignment/>
    </xf>
    <xf numFmtId="0" fontId="5" fillId="0" borderId="27" xfId="0" applyFont="1" applyBorder="1" applyAlignment="1" applyProtection="1">
      <alignment horizontal="center" wrapText="1"/>
      <protection hidden="1"/>
    </xf>
    <xf numFmtId="0" fontId="5" fillId="0" borderId="28" xfId="0" applyFont="1" applyBorder="1" applyAlignment="1" applyProtection="1">
      <alignment horizontal="center" wrapText="1"/>
      <protection hidden="1"/>
    </xf>
    <xf numFmtId="0" fontId="5" fillId="0" borderId="29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30" xfId="0" applyFont="1" applyBorder="1" applyAlignment="1" applyProtection="1">
      <alignment horizontal="center" wrapText="1"/>
      <protection hidden="1"/>
    </xf>
    <xf numFmtId="0" fontId="5" fillId="0" borderId="31" xfId="0" applyFont="1" applyBorder="1" applyAlignment="1" applyProtection="1">
      <alignment horizontal="center" wrapText="1"/>
      <protection hidden="1"/>
    </xf>
    <xf numFmtId="0" fontId="4" fillId="0" borderId="32" xfId="0" applyFont="1" applyBorder="1" applyAlignment="1" applyProtection="1">
      <alignment horizontal="center" wrapText="1"/>
      <protection hidden="1"/>
    </xf>
    <xf numFmtId="0" fontId="4" fillId="0" borderId="24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30" xfId="0" applyFont="1" applyBorder="1" applyAlignment="1" applyProtection="1">
      <alignment horizontal="center" wrapText="1"/>
      <protection hidden="1"/>
    </xf>
    <xf numFmtId="0" fontId="9" fillId="0" borderId="16" xfId="0" applyFont="1" applyBorder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9" fillId="0" borderId="33" xfId="0" applyFont="1" applyBorder="1" applyAlignment="1" applyProtection="1">
      <alignment horizontal="left" wrapText="1"/>
      <protection hidden="1"/>
    </xf>
    <xf numFmtId="0" fontId="8" fillId="0" borderId="13" xfId="0" applyFont="1" applyBorder="1" applyAlignment="1" applyProtection="1">
      <alignment horizontal="left" wrapText="1"/>
      <protection hidden="1"/>
    </xf>
    <xf numFmtId="0" fontId="8" fillId="0" borderId="17" xfId="0" applyFont="1" applyBorder="1" applyAlignment="1" applyProtection="1">
      <alignment horizontal="left" wrapText="1"/>
      <protection hidden="1"/>
    </xf>
    <xf numFmtId="0" fontId="4" fillId="0" borderId="18" xfId="0" applyFont="1" applyBorder="1" applyAlignment="1" applyProtection="1">
      <alignment horizontal="left" wrapText="1"/>
      <protection hidden="1"/>
    </xf>
    <xf numFmtId="0" fontId="4" fillId="0" borderId="13" xfId="0" applyFont="1" applyBorder="1" applyAlignment="1" applyProtection="1">
      <alignment horizontal="left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180" fontId="8" fillId="0" borderId="34" xfId="0" applyNumberFormat="1" applyFont="1" applyBorder="1" applyAlignment="1" applyProtection="1">
      <alignment horizontal="center" wrapText="1"/>
      <protection hidden="1"/>
    </xf>
    <xf numFmtId="0" fontId="10" fillId="0" borderId="35" xfId="0" applyFont="1" applyBorder="1" applyAlignment="1" applyProtection="1">
      <alignment horizontal="left" wrapText="1"/>
      <protection hidden="1"/>
    </xf>
    <xf numFmtId="180" fontId="10" fillId="0" borderId="35" xfId="0" applyNumberFormat="1" applyFont="1" applyBorder="1" applyAlignment="1" applyProtection="1">
      <alignment horizontal="center" wrapText="1"/>
      <protection hidden="1"/>
    </xf>
    <xf numFmtId="180" fontId="10" fillId="0" borderId="36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37" xfId="0" applyFont="1" applyBorder="1" applyAlignment="1" applyProtection="1">
      <alignment horizontal="left" wrapText="1"/>
      <protection hidden="1"/>
    </xf>
    <xf numFmtId="180" fontId="10" fillId="0" borderId="37" xfId="0" applyNumberFormat="1" applyFont="1" applyBorder="1" applyAlignment="1" applyProtection="1">
      <alignment horizontal="center" wrapText="1"/>
      <protection hidden="1"/>
    </xf>
    <xf numFmtId="180" fontId="10" fillId="0" borderId="38" xfId="0" applyNumberFormat="1" applyFont="1" applyBorder="1" applyAlignment="1" applyProtection="1">
      <alignment horizontal="center" wrapText="1"/>
      <protection hidden="1"/>
    </xf>
    <xf numFmtId="0" fontId="4" fillId="0" borderId="39" xfId="0" applyFont="1" applyBorder="1" applyAlignment="1" applyProtection="1">
      <alignment wrapText="1"/>
      <protection hidden="1"/>
    </xf>
    <xf numFmtId="0" fontId="5" fillId="0" borderId="26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40" xfId="0" applyFont="1" applyBorder="1" applyAlignment="1" applyProtection="1">
      <alignment wrapText="1"/>
      <protection hidden="1"/>
    </xf>
    <xf numFmtId="0" fontId="4" fillId="0" borderId="41" xfId="0" applyFont="1" applyBorder="1" applyAlignment="1" applyProtection="1">
      <alignment wrapText="1"/>
      <protection hidden="1"/>
    </xf>
    <xf numFmtId="0" fontId="4" fillId="0" borderId="42" xfId="0" applyFont="1" applyBorder="1" applyAlignment="1" applyProtection="1">
      <alignment wrapText="1"/>
      <protection hidden="1"/>
    </xf>
    <xf numFmtId="0" fontId="4" fillId="0" borderId="43" xfId="0" applyFont="1" applyBorder="1" applyAlignment="1" applyProtection="1">
      <alignment wrapText="1"/>
      <protection hidden="1"/>
    </xf>
    <xf numFmtId="0" fontId="4" fillId="0" borderId="11" xfId="0" applyFont="1" applyBorder="1" applyAlignment="1" applyProtection="1">
      <alignment wrapText="1"/>
      <protection hidden="1"/>
    </xf>
    <xf numFmtId="0" fontId="4" fillId="0" borderId="44" xfId="0" applyFont="1" applyBorder="1" applyAlignment="1" applyProtection="1">
      <alignment wrapText="1"/>
      <protection hidden="1"/>
    </xf>
    <xf numFmtId="180" fontId="4" fillId="0" borderId="11" xfId="41" applyNumberFormat="1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4" fillId="0" borderId="32" xfId="0" applyFont="1" applyBorder="1" applyAlignment="1" applyProtection="1">
      <alignment wrapText="1"/>
      <protection hidden="1"/>
    </xf>
    <xf numFmtId="0" fontId="4" fillId="0" borderId="21" xfId="0" applyFont="1" applyBorder="1" applyAlignment="1" applyProtection="1">
      <alignment wrapText="1"/>
      <protection hidden="1"/>
    </xf>
    <xf numFmtId="0" fontId="4" fillId="0" borderId="45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 wrapText="1"/>
      <protection hidden="1"/>
    </xf>
    <xf numFmtId="180" fontId="4" fillId="0" borderId="11" xfId="0" applyNumberFormat="1" applyFont="1" applyBorder="1" applyAlignment="1" applyProtection="1">
      <alignment horizontal="center" wrapText="1"/>
      <protection hidden="1"/>
    </xf>
    <xf numFmtId="0" fontId="4" fillId="0" borderId="26" xfId="0" applyFont="1" applyBorder="1" applyAlignment="1" applyProtection="1">
      <alignment wrapText="1"/>
      <protection hidden="1"/>
    </xf>
    <xf numFmtId="0" fontId="4" fillId="0" borderId="25" xfId="0" applyFont="1" applyBorder="1" applyAlignment="1" applyProtection="1">
      <alignment wrapText="1"/>
      <protection hidden="1"/>
    </xf>
    <xf numFmtId="9" fontId="4" fillId="0" borderId="32" xfId="61" applyFont="1" applyBorder="1" applyAlignment="1" applyProtection="1">
      <alignment wrapText="1"/>
      <protection hidden="1"/>
    </xf>
    <xf numFmtId="180" fontId="8" fillId="0" borderId="17" xfId="41" applyNumberFormat="1" applyFont="1" applyBorder="1" applyAlignment="1" applyProtection="1">
      <alignment horizontal="right" wrapText="1"/>
      <protection hidden="1"/>
    </xf>
    <xf numFmtId="0" fontId="5" fillId="0" borderId="25" xfId="0" applyFont="1" applyBorder="1" applyAlignment="1" applyProtection="1">
      <alignment wrapText="1"/>
      <protection hidden="1"/>
    </xf>
    <xf numFmtId="180" fontId="4" fillId="0" borderId="32" xfId="41" applyNumberFormat="1" applyFont="1" applyBorder="1" applyAlignment="1" applyProtection="1">
      <alignment wrapText="1"/>
      <protection hidden="1"/>
    </xf>
    <xf numFmtId="0" fontId="4" fillId="0" borderId="39" xfId="0" applyFont="1" applyBorder="1" applyAlignment="1" applyProtection="1">
      <alignment horizontal="center" wrapText="1"/>
      <protection hidden="1"/>
    </xf>
    <xf numFmtId="10" fontId="4" fillId="0" borderId="32" xfId="61" applyNumberFormat="1" applyFont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180" fontId="8" fillId="0" borderId="10" xfId="0" applyNumberFormat="1" applyFont="1" applyBorder="1" applyAlignment="1" applyProtection="1">
      <alignment horizontal="center" wrapText="1"/>
      <protection hidden="1"/>
    </xf>
    <xf numFmtId="9" fontId="4" fillId="0" borderId="10" xfId="61" applyFont="1" applyBorder="1" applyAlignment="1" applyProtection="1">
      <alignment wrapText="1"/>
      <protection hidden="1"/>
    </xf>
    <xf numFmtId="180" fontId="8" fillId="0" borderId="10" xfId="41" applyNumberFormat="1" applyFont="1" applyBorder="1" applyAlignment="1" applyProtection="1">
      <alignment horizontal="right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right" vertical="center" wrapText="1"/>
      <protection hidden="1"/>
    </xf>
    <xf numFmtId="10" fontId="4" fillId="0" borderId="46" xfId="0" applyNumberFormat="1" applyFont="1" applyBorder="1" applyAlignment="1" applyProtection="1">
      <alignment horizontal="right" vertical="center" wrapText="1"/>
      <protection hidden="1"/>
    </xf>
    <xf numFmtId="3" fontId="4" fillId="0" borderId="46" xfId="0" applyNumberFormat="1" applyFont="1" applyBorder="1" applyAlignment="1" applyProtection="1">
      <alignment horizontal="right" vertical="center" wrapText="1"/>
      <protection hidden="1"/>
    </xf>
    <xf numFmtId="3" fontId="4" fillId="0" borderId="46" xfId="0" applyNumberFormat="1" applyFont="1" applyBorder="1" applyAlignment="1" applyProtection="1">
      <alignment horizontal="center" vertical="center" wrapText="1"/>
      <protection locked="0"/>
    </xf>
    <xf numFmtId="3" fontId="4" fillId="0" borderId="46" xfId="0" applyNumberFormat="1" applyFont="1" applyBorder="1" applyAlignment="1" applyProtection="1">
      <alignment horizontal="center" vertical="center" wrapText="1"/>
      <protection hidden="1"/>
    </xf>
    <xf numFmtId="3" fontId="6" fillId="0" borderId="46" xfId="0" applyNumberFormat="1" applyFont="1" applyBorder="1" applyAlignment="1" applyProtection="1">
      <alignment horizontal="right" vertical="center" wrapText="1"/>
      <protection hidden="1"/>
    </xf>
    <xf numFmtId="1" fontId="4" fillId="0" borderId="46" xfId="41" applyNumberFormat="1" applyFont="1" applyBorder="1" applyAlignment="1" applyProtection="1">
      <alignment horizontal="right" wrapText="1"/>
      <protection hidden="1"/>
    </xf>
    <xf numFmtId="180" fontId="4" fillId="0" borderId="46" xfId="41" applyNumberFormat="1" applyFont="1" applyBorder="1" applyAlignment="1" applyProtection="1">
      <alignment horizontal="right" wrapText="1"/>
      <protection hidden="1"/>
    </xf>
    <xf numFmtId="0" fontId="4" fillId="0" borderId="47" xfId="0" applyFont="1" applyBorder="1" applyAlignment="1" applyProtection="1">
      <alignment horizontal="right" vertical="center" wrapText="1"/>
      <protection hidden="1"/>
    </xf>
    <xf numFmtId="0" fontId="5" fillId="0" borderId="36" xfId="0" applyFont="1" applyBorder="1" applyAlignment="1" applyProtection="1">
      <alignment horizontal="center" wrapText="1"/>
      <protection hidden="1"/>
    </xf>
    <xf numFmtId="0" fontId="4" fillId="0" borderId="48" xfId="0" applyFont="1" applyBorder="1" applyAlignment="1" applyProtection="1">
      <alignment horizont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180" fontId="4" fillId="0" borderId="47" xfId="41" applyNumberFormat="1" applyFont="1" applyBorder="1" applyAlignment="1" applyProtection="1">
      <alignment horizontal="right" vertical="center" wrapText="1"/>
      <protection hidden="1"/>
    </xf>
    <xf numFmtId="10" fontId="4" fillId="0" borderId="50" xfId="0" applyNumberFormat="1" applyFont="1" applyBorder="1" applyAlignment="1" applyProtection="1">
      <alignment horizontal="right" vertical="center" wrapText="1"/>
      <protection hidden="1"/>
    </xf>
    <xf numFmtId="3" fontId="8" fillId="0" borderId="49" xfId="41" applyNumberFormat="1" applyFont="1" applyBorder="1" applyAlignment="1" applyProtection="1">
      <alignment horizontal="right" wrapText="1"/>
      <protection hidden="1"/>
    </xf>
    <xf numFmtId="3" fontId="8" fillId="0" borderId="42" xfId="41" applyNumberFormat="1" applyFont="1" applyBorder="1" applyAlignment="1" applyProtection="1">
      <alignment horizontal="right" wrapText="1"/>
      <protection hidden="1"/>
    </xf>
    <xf numFmtId="3" fontId="4" fillId="0" borderId="47" xfId="0" applyNumberFormat="1" applyFont="1" applyBorder="1" applyAlignment="1" applyProtection="1">
      <alignment horizontal="right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3" fontId="8" fillId="0" borderId="50" xfId="0" applyNumberFormat="1" applyFont="1" applyBorder="1" applyAlignment="1" applyProtection="1">
      <alignment horizontal="right" vertical="center" wrapText="1"/>
      <protection hidden="1"/>
    </xf>
    <xf numFmtId="3" fontId="8" fillId="0" borderId="51" xfId="0" applyNumberFormat="1" applyFont="1" applyBorder="1" applyAlignment="1" applyProtection="1">
      <alignment horizontal="right" vertical="center" wrapText="1"/>
      <protection hidden="1"/>
    </xf>
    <xf numFmtId="3" fontId="4" fillId="0" borderId="52" xfId="0" applyNumberFormat="1" applyFont="1" applyBorder="1" applyAlignment="1" applyProtection="1">
      <alignment horizontal="center" vertical="center" wrapText="1"/>
      <protection locked="0"/>
    </xf>
    <xf numFmtId="3" fontId="4" fillId="0" borderId="47" xfId="0" applyNumberFormat="1" applyFont="1" applyBorder="1" applyAlignment="1" applyProtection="1">
      <alignment horizontal="center" vertical="center" wrapText="1"/>
      <protection hidden="1"/>
    </xf>
    <xf numFmtId="3" fontId="8" fillId="0" borderId="49" xfId="0" applyNumberFormat="1" applyFont="1" applyBorder="1" applyAlignment="1" applyProtection="1">
      <alignment horizontal="right" vertical="center" wrapText="1"/>
      <protection hidden="1"/>
    </xf>
    <xf numFmtId="3" fontId="6" fillId="0" borderId="47" xfId="0" applyNumberFormat="1" applyFont="1" applyBorder="1" applyAlignment="1" applyProtection="1">
      <alignment horizontal="right" vertical="center" wrapText="1"/>
      <protection hidden="1"/>
    </xf>
    <xf numFmtId="3" fontId="4" fillId="0" borderId="50" xfId="0" applyNumberFormat="1" applyFont="1" applyBorder="1" applyAlignment="1" applyProtection="1">
      <alignment horizontal="right" vertical="center" wrapText="1"/>
      <protection hidden="1"/>
    </xf>
    <xf numFmtId="0" fontId="4" fillId="0" borderId="51" xfId="0" applyFont="1" applyBorder="1" applyAlignment="1" applyProtection="1">
      <alignment horizontal="right" vertical="center" wrapText="1"/>
      <protection hidden="1"/>
    </xf>
    <xf numFmtId="3" fontId="11" fillId="0" borderId="52" xfId="0" applyNumberFormat="1" applyFont="1" applyBorder="1" applyAlignment="1" applyProtection="1">
      <alignment horizontal="center" vertical="center" wrapText="1"/>
      <protection hidden="1"/>
    </xf>
    <xf numFmtId="10" fontId="4" fillId="0" borderId="47" xfId="0" applyNumberFormat="1" applyFont="1" applyBorder="1" applyAlignment="1" applyProtection="1">
      <alignment horizontal="right" vertical="center" wrapText="1"/>
      <protection hidden="1"/>
    </xf>
    <xf numFmtId="3" fontId="8" fillId="0" borderId="47" xfId="0" applyNumberFormat="1" applyFont="1" applyBorder="1" applyAlignment="1" applyProtection="1">
      <alignment horizontal="right" vertical="center" wrapText="1"/>
      <protection hidden="1"/>
    </xf>
    <xf numFmtId="3" fontId="11" fillId="0" borderId="53" xfId="0" applyNumberFormat="1" applyFont="1" applyBorder="1" applyAlignment="1" applyProtection="1">
      <alignment horizontal="center" vertical="center" wrapText="1"/>
      <protection hidden="1"/>
    </xf>
    <xf numFmtId="3" fontId="4" fillId="0" borderId="52" xfId="0" applyNumberFormat="1" applyFont="1" applyBorder="1" applyAlignment="1" applyProtection="1">
      <alignment horizontal="center" vertical="center" wrapText="1"/>
      <protection hidden="1"/>
    </xf>
    <xf numFmtId="10" fontId="4" fillId="0" borderId="54" xfId="0" applyNumberFormat="1" applyFont="1" applyBorder="1" applyAlignment="1" applyProtection="1">
      <alignment horizontal="center" vertical="center" wrapText="1"/>
      <protection hidden="1"/>
    </xf>
    <xf numFmtId="3" fontId="4" fillId="0" borderId="53" xfId="0" applyNumberFormat="1" applyFont="1" applyBorder="1" applyAlignment="1" applyProtection="1">
      <alignment horizontal="center" vertical="center" wrapText="1"/>
      <protection hidden="1"/>
    </xf>
    <xf numFmtId="10" fontId="4" fillId="0" borderId="51" xfId="0" applyNumberFormat="1" applyFont="1" applyBorder="1" applyAlignment="1" applyProtection="1">
      <alignment horizontal="center" vertical="center" wrapText="1"/>
      <protection hidden="1"/>
    </xf>
    <xf numFmtId="180" fontId="4" fillId="0" borderId="47" xfId="41" applyNumberFormat="1" applyFont="1" applyBorder="1" applyAlignment="1" applyProtection="1">
      <alignment horizontal="right" wrapText="1"/>
      <protection hidden="1"/>
    </xf>
    <xf numFmtId="180" fontId="4" fillId="0" borderId="55" xfId="41" applyNumberFormat="1" applyFont="1" applyBorder="1" applyAlignment="1" applyProtection="1">
      <alignment horizontal="right" wrapText="1"/>
      <protection hidden="1"/>
    </xf>
    <xf numFmtId="3" fontId="8" fillId="0" borderId="34" xfId="0" applyNumberFormat="1" applyFont="1" applyBorder="1" applyAlignment="1" applyProtection="1">
      <alignment horizontal="right" vertical="center" wrapText="1"/>
      <protection hidden="1"/>
    </xf>
    <xf numFmtId="0" fontId="4" fillId="0" borderId="49" xfId="0" applyFont="1" applyBorder="1" applyAlignment="1" applyProtection="1">
      <alignment wrapText="1"/>
      <protection hidden="1"/>
    </xf>
    <xf numFmtId="0" fontId="4" fillId="0" borderId="54" xfId="0" applyFont="1" applyBorder="1" applyAlignment="1" applyProtection="1">
      <alignment wrapText="1"/>
      <protection hidden="1"/>
    </xf>
    <xf numFmtId="180" fontId="4" fillId="0" borderId="54" xfId="41" applyNumberFormat="1" applyFont="1" applyBorder="1" applyAlignment="1" applyProtection="1">
      <alignment horizontal="center" wrapText="1"/>
      <protection hidden="1"/>
    </xf>
    <xf numFmtId="0" fontId="4" fillId="0" borderId="54" xfId="0" applyFont="1" applyBorder="1" applyAlignment="1" applyProtection="1">
      <alignment horizontal="center" wrapText="1"/>
      <protection hidden="1"/>
    </xf>
    <xf numFmtId="0" fontId="4" fillId="0" borderId="48" xfId="0" applyFont="1" applyBorder="1" applyAlignment="1" applyProtection="1">
      <alignment wrapText="1"/>
      <protection hidden="1"/>
    </xf>
    <xf numFmtId="0" fontId="4" fillId="0" borderId="56" xfId="0" applyFont="1" applyBorder="1" applyAlignment="1" applyProtection="1">
      <alignment wrapText="1"/>
      <protection hidden="1"/>
    </xf>
    <xf numFmtId="180" fontId="4" fillId="0" borderId="54" xfId="0" applyNumberFormat="1" applyFont="1" applyBorder="1" applyAlignment="1" applyProtection="1">
      <alignment horizontal="center" wrapText="1"/>
      <protection hidden="1"/>
    </xf>
    <xf numFmtId="9" fontId="4" fillId="0" borderId="34" xfId="61" applyFont="1" applyBorder="1" applyAlignment="1" applyProtection="1">
      <alignment wrapText="1"/>
      <protection hidden="1"/>
    </xf>
    <xf numFmtId="180" fontId="8" fillId="0" borderId="34" xfId="41" applyNumberFormat="1" applyFont="1" applyBorder="1" applyAlignment="1" applyProtection="1">
      <alignment horizontal="right" wrapText="1"/>
      <protection hidden="1"/>
    </xf>
    <xf numFmtId="180" fontId="4" fillId="0" borderId="48" xfId="41" applyNumberFormat="1" applyFont="1" applyBorder="1" applyAlignment="1" applyProtection="1">
      <alignment wrapText="1"/>
      <protection hidden="1"/>
    </xf>
    <xf numFmtId="10" fontId="4" fillId="0" borderId="48" xfId="61" applyNumberFormat="1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5" fillId="0" borderId="57" xfId="0" applyFont="1" applyBorder="1" applyAlignment="1" applyProtection="1">
      <alignment horizontal="center" vertical="top" wrapText="1"/>
      <protection hidden="1"/>
    </xf>
    <xf numFmtId="0" fontId="5" fillId="0" borderId="58" xfId="0" applyFont="1" applyBorder="1" applyAlignment="1" applyProtection="1">
      <alignment horizontal="center" vertical="top" wrapText="1"/>
      <protection hidden="1"/>
    </xf>
    <xf numFmtId="0" fontId="5" fillId="0" borderId="39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right" wrapText="1"/>
      <protection hidden="1"/>
    </xf>
    <xf numFmtId="0" fontId="4" fillId="0" borderId="54" xfId="0" applyFont="1" applyBorder="1" applyAlignment="1" applyProtection="1">
      <alignment horizontal="right" wrapText="1"/>
      <protection hidden="1"/>
    </xf>
    <xf numFmtId="0" fontId="4" fillId="33" borderId="0" xfId="0" applyFont="1" applyFill="1" applyAlignment="1" applyProtection="1">
      <alignment horizontal="center" wrapText="1"/>
      <protection hidden="1"/>
    </xf>
    <xf numFmtId="0" fontId="5" fillId="33" borderId="17" xfId="0" applyFont="1" applyFill="1" applyBorder="1" applyAlignment="1" applyProtection="1">
      <alignment horizontal="left" vertical="center" wrapText="1"/>
      <protection hidden="1"/>
    </xf>
    <xf numFmtId="3" fontId="55" fillId="0" borderId="10" xfId="0" applyNumberFormat="1" applyFont="1" applyBorder="1" applyAlignment="1" applyProtection="1">
      <alignment horizontal="right" vertical="center" wrapText="1"/>
      <protection hidden="1"/>
    </xf>
    <xf numFmtId="3" fontId="55" fillId="0" borderId="34" xfId="0" applyNumberFormat="1" applyFont="1" applyBorder="1" applyAlignment="1" applyProtection="1">
      <alignment horizontal="right" vertical="center" wrapText="1"/>
      <protection hidden="1"/>
    </xf>
    <xf numFmtId="0" fontId="56" fillId="0" borderId="0" xfId="0" applyFont="1" applyAlignment="1" applyProtection="1">
      <alignment horizontal="center" wrapText="1"/>
      <protection hidden="1"/>
    </xf>
    <xf numFmtId="0" fontId="56" fillId="0" borderId="10" xfId="0" applyFont="1" applyBorder="1" applyAlignment="1" applyProtection="1">
      <alignment horizontal="center" wrapText="1"/>
      <protection hidden="1"/>
    </xf>
    <xf numFmtId="0" fontId="56" fillId="0" borderId="34" xfId="0" applyFont="1" applyBorder="1" applyAlignment="1" applyProtection="1">
      <alignment horizontal="center" wrapText="1"/>
      <protection hidden="1"/>
    </xf>
    <xf numFmtId="3" fontId="5" fillId="0" borderId="53" xfId="0" applyNumberFormat="1" applyFont="1" applyBorder="1" applyAlignment="1" applyProtection="1">
      <alignment horizontal="center" vertical="center" wrapText="1"/>
      <protection locked="0"/>
    </xf>
    <xf numFmtId="3" fontId="5" fillId="0" borderId="52" xfId="0" applyNumberFormat="1" applyFont="1" applyBorder="1" applyAlignment="1" applyProtection="1">
      <alignment horizontal="center" vertical="center" wrapText="1"/>
      <protection locked="0"/>
    </xf>
    <xf numFmtId="9" fontId="57" fillId="0" borderId="10" xfId="41" applyNumberFormat="1" applyFont="1" applyBorder="1" applyAlignment="1" applyProtection="1">
      <alignment horizontal="right" wrapText="1"/>
      <protection hidden="1"/>
    </xf>
    <xf numFmtId="9" fontId="57" fillId="0" borderId="34" xfId="41" applyNumberFormat="1" applyFont="1" applyBorder="1" applyAlignment="1" applyProtection="1">
      <alignment horizontal="right" wrapText="1"/>
      <protection hidden="1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Border="1" applyAlignment="1" applyProtection="1">
      <alignment horizontal="right" wrapText="1"/>
      <protection locked="0"/>
    </xf>
    <xf numFmtId="3" fontId="5" fillId="0" borderId="59" xfId="0" applyNumberFormat="1" applyFont="1" applyBorder="1" applyAlignment="1" applyProtection="1">
      <alignment horizontal="right" wrapText="1"/>
      <protection locked="0"/>
    </xf>
    <xf numFmtId="3" fontId="5" fillId="0" borderId="46" xfId="0" applyNumberFormat="1" applyFont="1" applyBorder="1" applyAlignment="1" applyProtection="1">
      <alignment horizontal="right" wrapText="1"/>
      <protection locked="0"/>
    </xf>
    <xf numFmtId="3" fontId="5" fillId="0" borderId="52" xfId="0" applyNumberFormat="1" applyFont="1" applyBorder="1" applyAlignment="1" applyProtection="1">
      <alignment horizontal="right" wrapText="1"/>
      <protection locked="0"/>
    </xf>
    <xf numFmtId="3" fontId="4" fillId="0" borderId="46" xfId="0" applyNumberFormat="1" applyFont="1" applyBorder="1" applyAlignment="1" applyProtection="1">
      <alignment horizontal="right" wrapText="1"/>
      <protection locked="0"/>
    </xf>
    <xf numFmtId="3" fontId="4" fillId="0" borderId="47" xfId="0" applyNumberFormat="1" applyFont="1" applyBorder="1" applyAlignment="1" applyProtection="1">
      <alignment horizontal="right" wrapText="1"/>
      <protection locked="0"/>
    </xf>
    <xf numFmtId="3" fontId="5" fillId="0" borderId="47" xfId="0" applyNumberFormat="1" applyFont="1" applyBorder="1" applyAlignment="1" applyProtection="1">
      <alignment horizontal="right" wrapText="1"/>
      <protection locked="0"/>
    </xf>
    <xf numFmtId="3" fontId="4" fillId="0" borderId="46" xfId="0" applyNumberFormat="1" applyFont="1" applyBorder="1" applyAlignment="1" applyProtection="1">
      <alignment horizontal="right" wrapText="1"/>
      <protection hidden="1"/>
    </xf>
    <xf numFmtId="3" fontId="4" fillId="0" borderId="47" xfId="0" applyNumberFormat="1" applyFont="1" applyBorder="1" applyAlignment="1" applyProtection="1">
      <alignment horizontal="right" wrapText="1"/>
      <protection hidden="1"/>
    </xf>
    <xf numFmtId="0" fontId="58" fillId="0" borderId="22" xfId="0" applyFont="1" applyBorder="1" applyAlignment="1" applyProtection="1">
      <alignment horizontal="left" wrapText="1"/>
      <protection hidden="1"/>
    </xf>
    <xf numFmtId="180" fontId="58" fillId="0" borderId="11" xfId="0" applyNumberFormat="1" applyFont="1" applyBorder="1" applyAlignment="1" applyProtection="1">
      <alignment horizontal="center" wrapText="1"/>
      <protection hidden="1"/>
    </xf>
    <xf numFmtId="180" fontId="58" fillId="0" borderId="60" xfId="0" applyNumberFormat="1" applyFont="1" applyBorder="1" applyAlignment="1" applyProtection="1">
      <alignment horizontal="center" wrapText="1"/>
      <protection hidden="1"/>
    </xf>
    <xf numFmtId="180" fontId="58" fillId="0" borderId="56" xfId="0" applyNumberFormat="1" applyFont="1" applyBorder="1" applyAlignment="1" applyProtection="1">
      <alignment horizontal="center" wrapText="1"/>
      <protection hidden="1"/>
    </xf>
    <xf numFmtId="0" fontId="59" fillId="0" borderId="0" xfId="0" applyFont="1" applyAlignment="1" applyProtection="1">
      <alignment horizontal="center" wrapText="1"/>
      <protection hidden="1"/>
    </xf>
    <xf numFmtId="0" fontId="59" fillId="0" borderId="30" xfId="0" applyFont="1" applyBorder="1" applyAlignment="1" applyProtection="1">
      <alignment wrapText="1"/>
      <protection hidden="1"/>
    </xf>
    <xf numFmtId="0" fontId="58" fillId="0" borderId="17" xfId="0" applyFont="1" applyBorder="1" applyAlignment="1" applyProtection="1">
      <alignment horizontal="left" wrapText="1"/>
      <protection hidden="1"/>
    </xf>
    <xf numFmtId="3" fontId="58" fillId="0" borderId="10" xfId="0" applyNumberFormat="1" applyFont="1" applyBorder="1" applyAlignment="1" applyProtection="1">
      <alignment wrapText="1"/>
      <protection hidden="1"/>
    </xf>
    <xf numFmtId="0" fontId="59" fillId="0" borderId="0" xfId="0" applyFont="1" applyAlignment="1" applyProtection="1">
      <alignment wrapText="1"/>
      <protection hidden="1"/>
    </xf>
    <xf numFmtId="0" fontId="5" fillId="34" borderId="17" xfId="0" applyFont="1" applyFill="1" applyBorder="1" applyAlignment="1" applyProtection="1">
      <alignment horizontal="left" vertical="center" wrapText="1"/>
      <protection hidden="1"/>
    </xf>
    <xf numFmtId="3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6" fillId="34" borderId="0" xfId="0" applyFont="1" applyFill="1" applyAlignment="1" applyProtection="1">
      <alignment horizontal="center" wrapText="1"/>
      <protection hidden="1"/>
    </xf>
    <xf numFmtId="0" fontId="11" fillId="33" borderId="18" xfId="0" applyFont="1" applyFill="1" applyBorder="1" applyAlignment="1" applyProtection="1">
      <alignment horizontal="left" vertical="center" wrapText="1"/>
      <protection hidden="1"/>
    </xf>
    <xf numFmtId="3" fontId="5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52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wrapText="1"/>
      <protection hidden="1"/>
    </xf>
    <xf numFmtId="0" fontId="5" fillId="33" borderId="63" xfId="0" applyFont="1" applyFill="1" applyBorder="1" applyAlignment="1" applyProtection="1">
      <alignment wrapText="1"/>
      <protection hidden="1"/>
    </xf>
    <xf numFmtId="180" fontId="5" fillId="33" borderId="64" xfId="41" applyNumberFormat="1" applyFont="1" applyFill="1" applyBorder="1" applyAlignment="1" applyProtection="1">
      <alignment horizontal="right" wrapText="1"/>
      <protection locked="0"/>
    </xf>
    <xf numFmtId="180" fontId="5" fillId="33" borderId="52" xfId="41" applyNumberFormat="1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 wrapText="1"/>
      <protection hidden="1"/>
    </xf>
    <xf numFmtId="0" fontId="55" fillId="34" borderId="60" xfId="0" applyFont="1" applyFill="1" applyBorder="1" applyAlignment="1" applyProtection="1">
      <alignment wrapText="1"/>
      <protection hidden="1"/>
    </xf>
    <xf numFmtId="180" fontId="55" fillId="34" borderId="60" xfId="0" applyNumberFormat="1" applyFont="1" applyFill="1" applyBorder="1" applyAlignment="1" applyProtection="1">
      <alignment horizontal="right" wrapText="1"/>
      <protection hidden="1"/>
    </xf>
    <xf numFmtId="180" fontId="55" fillId="34" borderId="65" xfId="0" applyNumberFormat="1" applyFont="1" applyFill="1" applyBorder="1" applyAlignment="1" applyProtection="1">
      <alignment horizontal="right" wrapText="1"/>
      <protection hidden="1"/>
    </xf>
    <xf numFmtId="0" fontId="55" fillId="34" borderId="0" xfId="0" applyFont="1" applyFill="1" applyAlignment="1" applyProtection="1">
      <alignment wrapText="1"/>
      <protection hidden="1"/>
    </xf>
    <xf numFmtId="3" fontId="58" fillId="0" borderId="66" xfId="0" applyNumberFormat="1" applyFont="1" applyBorder="1" applyAlignment="1" applyProtection="1">
      <alignment wrapText="1"/>
      <protection hidden="1"/>
    </xf>
    <xf numFmtId="0" fontId="4" fillId="34" borderId="13" xfId="0" applyFont="1" applyFill="1" applyBorder="1" applyAlignment="1" applyProtection="1">
      <alignment horizontal="left" wrapText="1"/>
      <protection hidden="1"/>
    </xf>
    <xf numFmtId="180" fontId="5" fillId="34" borderId="46" xfId="41" applyNumberFormat="1" applyFont="1" applyFill="1" applyBorder="1" applyAlignment="1" applyProtection="1">
      <alignment horizontal="right" wrapText="1"/>
      <protection hidden="1"/>
    </xf>
    <xf numFmtId="0" fontId="4" fillId="34" borderId="0" xfId="0" applyFont="1" applyFill="1" applyAlignment="1" applyProtection="1">
      <alignment horizontal="center" wrapText="1"/>
      <protection hidden="1"/>
    </xf>
    <xf numFmtId="3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55" fillId="34" borderId="67" xfId="0" applyFont="1" applyFill="1" applyBorder="1" applyAlignment="1" applyProtection="1">
      <alignment horizontal="center" wrapText="1"/>
      <protection hidden="1"/>
    </xf>
    <xf numFmtId="180" fontId="5" fillId="34" borderId="68" xfId="41" applyNumberFormat="1" applyFont="1" applyFill="1" applyBorder="1" applyAlignment="1" applyProtection="1">
      <alignment horizontal="right" wrapText="1"/>
      <protection hidden="1"/>
    </xf>
    <xf numFmtId="3" fontId="5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0" xfId="0" applyFont="1" applyFill="1" applyAlignment="1" applyProtection="1">
      <alignment horizontal="center" wrapText="1"/>
      <protection hidden="1"/>
    </xf>
    <xf numFmtId="0" fontId="57" fillId="34" borderId="0" xfId="0" applyFont="1" applyFill="1" applyAlignment="1" applyProtection="1">
      <alignment wrapText="1"/>
      <protection hidden="1"/>
    </xf>
    <xf numFmtId="0" fontId="60" fillId="34" borderId="0" xfId="0" applyFont="1" applyFill="1" applyAlignment="1" applyProtection="1">
      <alignment/>
      <protection hidden="1"/>
    </xf>
    <xf numFmtId="0" fontId="57" fillId="34" borderId="0" xfId="0" applyFont="1" applyFill="1" applyAlignment="1" applyProtection="1">
      <alignment horizontal="center" wrapText="1"/>
      <protection hidden="1"/>
    </xf>
    <xf numFmtId="0" fontId="60" fillId="34" borderId="0" xfId="0" applyFont="1" applyFill="1" applyBorder="1" applyAlignment="1" applyProtection="1">
      <alignment horizontal="center" wrapText="1"/>
      <protection hidden="1"/>
    </xf>
    <xf numFmtId="0" fontId="60" fillId="34" borderId="0" xfId="0" applyFont="1" applyFill="1" applyAlignment="1" applyProtection="1">
      <alignment wrapText="1"/>
      <protection hidden="1"/>
    </xf>
    <xf numFmtId="0" fontId="57" fillId="34" borderId="0" xfId="0" applyFont="1" applyFill="1" applyAlignment="1" applyProtection="1">
      <alignment/>
      <protection hidden="1"/>
    </xf>
    <xf numFmtId="0" fontId="5" fillId="0" borderId="69" xfId="0" applyFont="1" applyBorder="1" applyAlignment="1" applyProtection="1">
      <alignment horizontal="center" wrapText="1"/>
      <protection hidden="1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5" fillId="0" borderId="43" xfId="0" applyFont="1" applyBorder="1" applyAlignment="1" applyProtection="1">
      <alignment horizontal="center" vertical="top" wrapText="1"/>
      <protection hidden="1"/>
    </xf>
    <xf numFmtId="0" fontId="5" fillId="0" borderId="44" xfId="0" applyFont="1" applyBorder="1" applyAlignment="1" applyProtection="1">
      <alignment horizontal="center" vertical="top" wrapText="1"/>
      <protection hidden="1"/>
    </xf>
    <xf numFmtId="0" fontId="4" fillId="0" borderId="43" xfId="0" applyFont="1" applyBorder="1" applyAlignment="1" applyProtection="1">
      <alignment horizontal="center" vertical="top" wrapText="1"/>
      <protection hidden="1"/>
    </xf>
    <xf numFmtId="0" fontId="4" fillId="0" borderId="44" xfId="0" applyFont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1" fillId="0" borderId="64" xfId="0" applyFont="1" applyBorder="1" applyAlignment="1" applyProtection="1">
      <alignment horizontal="left" vertical="center" wrapText="1"/>
      <protection hidden="1"/>
    </xf>
    <xf numFmtId="0" fontId="5" fillId="0" borderId="70" xfId="0" applyFont="1" applyBorder="1" applyAlignment="1" applyProtection="1">
      <alignment horizont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showGridLines="0" tabSelected="1" zoomScale="90" zoomScaleNormal="90" zoomScalePageLayoutView="0" workbookViewId="0" topLeftCell="A68">
      <selection activeCell="D64" sqref="D64"/>
    </sheetView>
  </sheetViews>
  <sheetFormatPr defaultColWidth="9.140625" defaultRowHeight="12.75"/>
  <cols>
    <col min="1" max="1" width="1.7109375" style="227" customWidth="1"/>
    <col min="2" max="2" width="5.8515625" style="21" customWidth="1"/>
    <col min="3" max="3" width="45.00390625" style="21" customWidth="1"/>
    <col min="4" max="9" width="26.28125" style="21" customWidth="1"/>
    <col min="10" max="10" width="16.8515625" style="21" bestFit="1" customWidth="1"/>
    <col min="11" max="16384" width="9.140625" style="21" customWidth="1"/>
  </cols>
  <sheetData>
    <row r="1" ht="6" customHeight="1"/>
    <row r="2" spans="2:9" ht="21" customHeight="1">
      <c r="B2" s="235" t="s">
        <v>126</v>
      </c>
      <c r="C2" s="235"/>
      <c r="D2" s="235"/>
      <c r="E2" s="235"/>
      <c r="F2" s="235"/>
      <c r="G2" s="235"/>
      <c r="H2" s="235"/>
      <c r="I2" s="236"/>
    </row>
    <row r="3" spans="2:9" ht="18.75" customHeight="1" thickBot="1">
      <c r="B3" s="163" t="s">
        <v>3</v>
      </c>
      <c r="C3" s="22"/>
      <c r="D3" s="22"/>
      <c r="E3" s="22"/>
      <c r="F3" s="22"/>
      <c r="G3" s="23"/>
      <c r="H3" s="23"/>
      <c r="I3" s="23"/>
    </row>
    <row r="4" spans="1:9" s="63" customFormat="1" ht="15.75" thickTop="1">
      <c r="A4" s="226"/>
      <c r="B4" s="60" t="s">
        <v>121</v>
      </c>
      <c r="C4" s="61" t="s">
        <v>19</v>
      </c>
      <c r="D4" s="62" t="s">
        <v>131</v>
      </c>
      <c r="E4" s="62" t="s">
        <v>106</v>
      </c>
      <c r="F4" s="62" t="s">
        <v>107</v>
      </c>
      <c r="G4" s="62" t="s">
        <v>108</v>
      </c>
      <c r="H4" s="62" t="s">
        <v>116</v>
      </c>
      <c r="I4" s="124" t="s">
        <v>119</v>
      </c>
    </row>
    <row r="5" spans="1:9" s="68" customFormat="1" ht="15">
      <c r="A5" s="225"/>
      <c r="B5" s="64" t="s">
        <v>15</v>
      </c>
      <c r="C5" s="65" t="s">
        <v>17</v>
      </c>
      <c r="D5" s="66"/>
      <c r="E5" s="66"/>
      <c r="F5" s="67"/>
      <c r="G5" s="66"/>
      <c r="H5" s="66"/>
      <c r="I5" s="125"/>
    </row>
    <row r="6" spans="1:9" s="68" customFormat="1" ht="14.25">
      <c r="A6" s="225"/>
      <c r="B6" s="69"/>
      <c r="C6" s="25" t="s">
        <v>1</v>
      </c>
      <c r="D6" s="110" t="s">
        <v>2</v>
      </c>
      <c r="E6" s="110" t="s">
        <v>2</v>
      </c>
      <c r="F6" s="110" t="s">
        <v>2</v>
      </c>
      <c r="G6" s="110" t="s">
        <v>2</v>
      </c>
      <c r="H6" s="110" t="s">
        <v>2</v>
      </c>
      <c r="I6" s="126" t="s">
        <v>2</v>
      </c>
    </row>
    <row r="7" spans="1:9" s="173" customFormat="1" ht="15">
      <c r="A7" s="225"/>
      <c r="B7" s="239">
        <v>1</v>
      </c>
      <c r="C7" s="32" t="s">
        <v>81</v>
      </c>
      <c r="D7" s="174"/>
      <c r="E7" s="174"/>
      <c r="F7" s="174"/>
      <c r="G7" s="174"/>
      <c r="H7" s="174"/>
      <c r="I7" s="175"/>
    </row>
    <row r="8" spans="1:9" s="169" customFormat="1" ht="15">
      <c r="A8" s="225"/>
      <c r="B8" s="240"/>
      <c r="C8" s="203" t="s">
        <v>7</v>
      </c>
      <c r="D8" s="206">
        <v>20000000</v>
      </c>
      <c r="E8" s="206">
        <v>20000000</v>
      </c>
      <c r="F8" s="206">
        <v>50000000</v>
      </c>
      <c r="G8" s="206">
        <v>80000000</v>
      </c>
      <c r="H8" s="206">
        <v>100000000</v>
      </c>
      <c r="I8" s="205">
        <v>200000000</v>
      </c>
    </row>
    <row r="9" spans="1:9" s="68" customFormat="1" ht="28.5">
      <c r="A9" s="225"/>
      <c r="B9" s="240"/>
      <c r="C9" s="26" t="s">
        <v>96</v>
      </c>
      <c r="D9" s="35">
        <f>D8</f>
        <v>20000000</v>
      </c>
      <c r="E9" s="35">
        <f>E8</f>
        <v>20000000</v>
      </c>
      <c r="F9" s="35">
        <f>F8</f>
        <v>50000000</v>
      </c>
      <c r="G9" s="35">
        <f>G8</f>
        <v>80000000</v>
      </c>
      <c r="H9" s="35">
        <f>H8</f>
        <v>100000000</v>
      </c>
      <c r="I9" s="127">
        <v>50000000</v>
      </c>
    </row>
    <row r="10" spans="1:9" s="68" customFormat="1" ht="14.25">
      <c r="A10" s="225"/>
      <c r="B10" s="240"/>
      <c r="C10" s="27" t="s">
        <v>0</v>
      </c>
      <c r="D10" s="13"/>
      <c r="E10" s="13"/>
      <c r="F10" s="14"/>
      <c r="G10" s="13"/>
      <c r="H10" s="13"/>
      <c r="I10" s="123"/>
    </row>
    <row r="11" spans="1:9" s="68" customFormat="1" ht="14.25">
      <c r="A11" s="225"/>
      <c r="B11" s="240"/>
      <c r="C11" s="26" t="s">
        <v>18</v>
      </c>
      <c r="D11" s="13" t="s">
        <v>11</v>
      </c>
      <c r="E11" s="13" t="s">
        <v>11</v>
      </c>
      <c r="F11" s="14" t="s">
        <v>11</v>
      </c>
      <c r="G11" s="13" t="s">
        <v>11</v>
      </c>
      <c r="H11" s="13" t="s">
        <v>11</v>
      </c>
      <c r="I11" s="123" t="s">
        <v>11</v>
      </c>
    </row>
    <row r="12" spans="1:9" s="68" customFormat="1" ht="14.25">
      <c r="A12" s="225"/>
      <c r="B12" s="240"/>
      <c r="C12" s="26" t="s">
        <v>9</v>
      </c>
      <c r="D12" s="13" t="s">
        <v>10</v>
      </c>
      <c r="E12" s="13" t="s">
        <v>10</v>
      </c>
      <c r="F12" s="14" t="s">
        <v>10</v>
      </c>
      <c r="G12" s="13" t="s">
        <v>10</v>
      </c>
      <c r="H12" s="13" t="s">
        <v>10</v>
      </c>
      <c r="I12" s="123" t="s">
        <v>10</v>
      </c>
    </row>
    <row r="13" spans="1:9" s="68" customFormat="1" ht="14.25">
      <c r="A13" s="225"/>
      <c r="B13" s="240"/>
      <c r="C13" s="28" t="s">
        <v>56</v>
      </c>
      <c r="D13" s="15">
        <v>0.002</v>
      </c>
      <c r="E13" s="15">
        <v>0.002</v>
      </c>
      <c r="F13" s="15">
        <v>0.002</v>
      </c>
      <c r="G13" s="15">
        <v>0.002</v>
      </c>
      <c r="H13" s="15">
        <v>0.002</v>
      </c>
      <c r="I13" s="128">
        <v>0.002</v>
      </c>
    </row>
    <row r="14" spans="1:9" s="71" customFormat="1" ht="15">
      <c r="A14" s="228"/>
      <c r="B14" s="240"/>
      <c r="C14" s="70" t="s">
        <v>6</v>
      </c>
      <c r="D14" s="130">
        <f>D8*D13</f>
        <v>40000</v>
      </c>
      <c r="E14" s="130">
        <f>E8*E13</f>
        <v>40000</v>
      </c>
      <c r="F14" s="130">
        <f>F8*F13</f>
        <v>100000</v>
      </c>
      <c r="G14" s="130">
        <f>G8*G13</f>
        <v>160000</v>
      </c>
      <c r="H14" s="130">
        <f>H8*H13</f>
        <v>200000</v>
      </c>
      <c r="I14" s="129">
        <f>I8*I13</f>
        <v>400000</v>
      </c>
    </row>
    <row r="15" spans="1:9" s="173" customFormat="1" ht="30">
      <c r="A15" s="225"/>
      <c r="B15" s="239">
        <v>2</v>
      </c>
      <c r="C15" s="32" t="s">
        <v>30</v>
      </c>
      <c r="D15" s="171"/>
      <c r="E15" s="171"/>
      <c r="F15" s="171"/>
      <c r="G15" s="171"/>
      <c r="H15" s="171"/>
      <c r="I15" s="172"/>
    </row>
    <row r="16" spans="1:9" s="169" customFormat="1" ht="15">
      <c r="A16" s="225"/>
      <c r="B16" s="240"/>
      <c r="C16" s="203" t="s">
        <v>7</v>
      </c>
      <c r="D16" s="206">
        <v>20000000</v>
      </c>
      <c r="E16" s="206">
        <v>20000000</v>
      </c>
      <c r="F16" s="206">
        <v>50000000</v>
      </c>
      <c r="G16" s="206">
        <v>80000000</v>
      </c>
      <c r="H16" s="206">
        <v>100000000</v>
      </c>
      <c r="I16" s="205">
        <v>200000000</v>
      </c>
    </row>
    <row r="17" spans="1:9" s="68" customFormat="1" ht="28.5">
      <c r="A17" s="225"/>
      <c r="B17" s="240"/>
      <c r="C17" s="29" t="s">
        <v>95</v>
      </c>
      <c r="D17" s="117">
        <f>D16</f>
        <v>20000000</v>
      </c>
      <c r="E17" s="117">
        <f>E16</f>
        <v>20000000</v>
      </c>
      <c r="F17" s="117">
        <f>F16</f>
        <v>50000000</v>
      </c>
      <c r="G17" s="117">
        <f>G16</f>
        <v>80000000</v>
      </c>
      <c r="H17" s="117">
        <f>H16</f>
        <v>100000000</v>
      </c>
      <c r="I17" s="131">
        <f>I16</f>
        <v>200000000</v>
      </c>
    </row>
    <row r="18" spans="1:9" s="68" customFormat="1" ht="28.5">
      <c r="A18" s="225"/>
      <c r="B18" s="240"/>
      <c r="C18" s="29" t="s">
        <v>4</v>
      </c>
      <c r="D18" s="114" t="s">
        <v>89</v>
      </c>
      <c r="E18" s="114" t="s">
        <v>89</v>
      </c>
      <c r="F18" s="114" t="s">
        <v>89</v>
      </c>
      <c r="G18" s="114" t="s">
        <v>89</v>
      </c>
      <c r="H18" s="114" t="s">
        <v>89</v>
      </c>
      <c r="I18" s="132" t="s">
        <v>89</v>
      </c>
    </row>
    <row r="19" spans="1:9" s="68" customFormat="1" ht="14.25">
      <c r="A19" s="225"/>
      <c r="B19" s="240"/>
      <c r="C19" s="30" t="s">
        <v>0</v>
      </c>
      <c r="D19" s="115" t="s">
        <v>5</v>
      </c>
      <c r="E19" s="115" t="s">
        <v>5</v>
      </c>
      <c r="F19" s="115" t="s">
        <v>5</v>
      </c>
      <c r="G19" s="115" t="s">
        <v>5</v>
      </c>
      <c r="H19" s="115" t="s">
        <v>5</v>
      </c>
      <c r="I19" s="123" t="s">
        <v>5</v>
      </c>
    </row>
    <row r="20" spans="1:9" s="68" customFormat="1" ht="14.25">
      <c r="A20" s="225"/>
      <c r="B20" s="240"/>
      <c r="C20" s="28" t="s">
        <v>56</v>
      </c>
      <c r="D20" s="116">
        <v>0.0009</v>
      </c>
      <c r="E20" s="116">
        <v>0.0009</v>
      </c>
      <c r="F20" s="116">
        <v>0.0009</v>
      </c>
      <c r="G20" s="116">
        <v>0.0009</v>
      </c>
      <c r="H20" s="116">
        <v>0.0009</v>
      </c>
      <c r="I20" s="128">
        <v>0.0009</v>
      </c>
    </row>
    <row r="21" spans="1:9" s="71" customFormat="1" ht="15">
      <c r="A21" s="228"/>
      <c r="B21" s="240"/>
      <c r="C21" s="70" t="s">
        <v>6</v>
      </c>
      <c r="D21" s="134">
        <f>D20*D16</f>
        <v>18000</v>
      </c>
      <c r="E21" s="134">
        <f>E20*E16</f>
        <v>18000</v>
      </c>
      <c r="F21" s="134">
        <f>F20*F16</f>
        <v>45000</v>
      </c>
      <c r="G21" s="134">
        <f>G20*G16</f>
        <v>72000</v>
      </c>
      <c r="H21" s="134">
        <f>H20*H16</f>
        <v>90000</v>
      </c>
      <c r="I21" s="133">
        <f>I20*I16</f>
        <v>180000</v>
      </c>
    </row>
    <row r="22" spans="1:9" s="173" customFormat="1" ht="15">
      <c r="A22" s="225"/>
      <c r="B22" s="239">
        <v>3</v>
      </c>
      <c r="C22" s="32" t="s">
        <v>82</v>
      </c>
      <c r="D22" s="171"/>
      <c r="E22" s="171"/>
      <c r="F22" s="171"/>
      <c r="G22" s="171"/>
      <c r="H22" s="171"/>
      <c r="I22" s="172"/>
    </row>
    <row r="23" spans="1:9" s="169" customFormat="1" ht="15">
      <c r="A23" s="225"/>
      <c r="B23" s="240"/>
      <c r="C23" s="203" t="s">
        <v>8</v>
      </c>
      <c r="D23" s="204">
        <v>20000000</v>
      </c>
      <c r="E23" s="204">
        <v>30000000</v>
      </c>
      <c r="F23" s="204">
        <v>50000000</v>
      </c>
      <c r="G23" s="204">
        <v>60000000</v>
      </c>
      <c r="H23" s="204">
        <v>100000000</v>
      </c>
      <c r="I23" s="205">
        <v>200000000</v>
      </c>
    </row>
    <row r="24" spans="1:9" s="68" customFormat="1" ht="42.75">
      <c r="A24" s="225"/>
      <c r="B24" s="240"/>
      <c r="C24" s="241" t="s">
        <v>29</v>
      </c>
      <c r="D24" s="118" t="s">
        <v>90</v>
      </c>
      <c r="E24" s="118" t="s">
        <v>90</v>
      </c>
      <c r="F24" s="118" t="s">
        <v>90</v>
      </c>
      <c r="G24" s="118" t="s">
        <v>90</v>
      </c>
      <c r="H24" s="118" t="s">
        <v>90</v>
      </c>
      <c r="I24" s="135" t="s">
        <v>90</v>
      </c>
    </row>
    <row r="25" spans="1:9" s="68" customFormat="1" ht="14.25">
      <c r="A25" s="225"/>
      <c r="B25" s="240"/>
      <c r="C25" s="242"/>
      <c r="D25" s="119">
        <f>D23</f>
        <v>20000000</v>
      </c>
      <c r="E25" s="119">
        <f>E23</f>
        <v>30000000</v>
      </c>
      <c r="F25" s="119">
        <f>F23</f>
        <v>50000000</v>
      </c>
      <c r="G25" s="119">
        <f>G23</f>
        <v>60000000</v>
      </c>
      <c r="H25" s="119">
        <f>H23</f>
        <v>100000000</v>
      </c>
      <c r="I25" s="136">
        <f>I23</f>
        <v>200000000</v>
      </c>
    </row>
    <row r="26" spans="1:9" s="68" customFormat="1" ht="14.25">
      <c r="A26" s="225"/>
      <c r="B26" s="240"/>
      <c r="C26" s="30" t="s">
        <v>0</v>
      </c>
      <c r="D26" s="115" t="s">
        <v>5</v>
      </c>
      <c r="E26" s="115" t="s">
        <v>5</v>
      </c>
      <c r="F26" s="115" t="s">
        <v>5</v>
      </c>
      <c r="G26" s="115" t="s">
        <v>5</v>
      </c>
      <c r="H26" s="115" t="s">
        <v>5</v>
      </c>
      <c r="I26" s="123" t="s">
        <v>5</v>
      </c>
    </row>
    <row r="27" spans="1:9" s="68" customFormat="1" ht="14.25">
      <c r="A27" s="225"/>
      <c r="B27" s="240"/>
      <c r="C27" s="28" t="s">
        <v>56</v>
      </c>
      <c r="D27" s="116">
        <f>IF(D23&lt;=Data!$C$16,Data!$F$16,IF(D23&lt;=Data!$C$17,Data!$F$17,IF(D23&lt;=Data!$C$18,Data!$F$18,IF(D23&lt;=Data!$C$19,Data!$F$19,IF(D23&lt;=Data!$C$20,Data!$F$20,IF(D23&lt;=Data!$C$21,Data!$F$21,Data!$F$21))))))</f>
        <v>0.008</v>
      </c>
      <c r="E27" s="116">
        <f>IF(E23&lt;=Data!$C$16,Data!$F$16,IF(E23&lt;=Data!$C$17,Data!$F$17,IF(E23&lt;=Data!$C$18,Data!$F$18,IF(E23&lt;=Data!$C$19,Data!$F$19,IF(E23&lt;=Data!$C$20,Data!$F$20,IF(E23&lt;=Data!$C$21,Data!$F$21,Data!$F$21))))))</f>
        <v>0.008</v>
      </c>
      <c r="F27" s="116">
        <f>IF(F23&lt;=Data!$C$16,Data!$F$16,IF(F23&lt;=Data!$C$17,Data!$F$17,IF(F23&lt;=Data!$C$18,Data!$F$18,IF(F23&lt;=Data!$C$19,Data!$F$19,IF(F23&lt;=Data!$C$20,Data!$F$20,IF(F23&lt;=Data!$C$21,Data!$F$21,Data!$F$21))))))</f>
        <v>0.008</v>
      </c>
      <c r="G27" s="116">
        <f>IF(G23&lt;=Data!$C$16,Data!$F$16,IF(G23&lt;=Data!$C$17,Data!$F$17,IF(G23&lt;=Data!$C$18,Data!$F$18,IF(G23&lt;=Data!$C$19,Data!$F$19,IF(G23&lt;=Data!$C$20,Data!$F$20,IF(G23&lt;=Data!$C$21,Data!$F$21,Data!$F$21))))))</f>
        <v>0.008</v>
      </c>
      <c r="H27" s="116">
        <f>IF(H23&lt;=Data!$C$16,Data!$F$16,IF(H23&lt;=Data!$C$17,Data!$F$17,IF(H23&lt;=Data!$C$18,Data!$F$18,IF(H23&lt;=Data!$C$19,Data!$F$19,IF(H23&lt;=Data!$C$20,Data!$F$20,IF(H23&lt;=Data!$C$21,Data!$F$21,Data!$F$21))))))</f>
        <v>0.0065</v>
      </c>
      <c r="I27" s="128">
        <f>IF(I23&lt;=Data!$C$16,Data!$F$16,IF(I23&lt;=Data!$C$17,Data!$F$17,IF(I23&lt;=Data!$C$18,Data!$F$18,IF(I23&lt;=Data!$C$19,Data!$F$19,IF(I23&lt;=Data!$C$20,Data!$F$20,IF(I23&lt;=Data!$C$21,Data!$F$21,Data!$F$21))))))</f>
        <v>0.0055</v>
      </c>
    </row>
    <row r="28" spans="1:9" s="71" customFormat="1" ht="15">
      <c r="A28" s="228"/>
      <c r="B28" s="240"/>
      <c r="C28" s="72" t="s">
        <v>6</v>
      </c>
      <c r="D28" s="134">
        <f>D27*D23</f>
        <v>160000</v>
      </c>
      <c r="E28" s="134">
        <f>E27*E23</f>
        <v>240000</v>
      </c>
      <c r="F28" s="134">
        <f>F27*F23</f>
        <v>400000</v>
      </c>
      <c r="G28" s="134">
        <f>G27*G23</f>
        <v>480000</v>
      </c>
      <c r="H28" s="134">
        <f>H27*H23</f>
        <v>650000</v>
      </c>
      <c r="I28" s="137">
        <f>I27*I23</f>
        <v>1100000</v>
      </c>
    </row>
    <row r="29" spans="1:9" s="202" customFormat="1" ht="45">
      <c r="A29" s="225"/>
      <c r="B29" s="239">
        <v>4</v>
      </c>
      <c r="C29" s="200" t="s">
        <v>127</v>
      </c>
      <c r="D29" s="201">
        <f>D35*3</f>
        <v>90000000</v>
      </c>
      <c r="E29" s="201">
        <f>E35*3</f>
        <v>120000000</v>
      </c>
      <c r="F29" s="201">
        <f>F35*3</f>
        <v>150000000</v>
      </c>
      <c r="G29" s="201">
        <f>G35*3</f>
        <v>180000000</v>
      </c>
      <c r="H29" s="201">
        <f>H35*3</f>
        <v>300000000</v>
      </c>
      <c r="I29" s="221">
        <f>I35*3</f>
        <v>300000000</v>
      </c>
    </row>
    <row r="30" spans="1:9" s="68" customFormat="1" ht="15">
      <c r="A30" s="225"/>
      <c r="B30" s="240"/>
      <c r="C30" s="33" t="s">
        <v>55</v>
      </c>
      <c r="D30" s="176"/>
      <c r="E30" s="176"/>
      <c r="F30" s="176"/>
      <c r="G30" s="176"/>
      <c r="H30" s="176"/>
      <c r="I30" s="177"/>
    </row>
    <row r="31" spans="1:9" s="68" customFormat="1" ht="15">
      <c r="A31" s="225"/>
      <c r="B31" s="240"/>
      <c r="C31" s="27" t="s">
        <v>0</v>
      </c>
      <c r="D31" s="120"/>
      <c r="E31" s="120"/>
      <c r="F31" s="120"/>
      <c r="G31" s="120"/>
      <c r="H31" s="120"/>
      <c r="I31" s="138"/>
    </row>
    <row r="32" spans="1:9" s="68" customFormat="1" ht="14.25">
      <c r="A32" s="225"/>
      <c r="B32" s="240"/>
      <c r="C32" s="26" t="s">
        <v>14</v>
      </c>
      <c r="D32" s="115" t="s">
        <v>11</v>
      </c>
      <c r="E32" s="115" t="s">
        <v>11</v>
      </c>
      <c r="F32" s="115" t="s">
        <v>11</v>
      </c>
      <c r="G32" s="115" t="s">
        <v>11</v>
      </c>
      <c r="H32" s="115" t="s">
        <v>11</v>
      </c>
      <c r="I32" s="123" t="s">
        <v>11</v>
      </c>
    </row>
    <row r="33" spans="1:9" s="68" customFormat="1" ht="14.25">
      <c r="A33" s="225"/>
      <c r="B33" s="240"/>
      <c r="C33" s="31" t="s">
        <v>36</v>
      </c>
      <c r="D33" s="117" t="s">
        <v>13</v>
      </c>
      <c r="E33" s="117" t="s">
        <v>13</v>
      </c>
      <c r="F33" s="117" t="s">
        <v>13</v>
      </c>
      <c r="G33" s="117" t="s">
        <v>13</v>
      </c>
      <c r="H33" s="117" t="s">
        <v>13</v>
      </c>
      <c r="I33" s="139" t="s">
        <v>13</v>
      </c>
    </row>
    <row r="34" spans="1:9" s="68" customFormat="1" ht="14.25">
      <c r="A34" s="225"/>
      <c r="B34" s="240"/>
      <c r="C34" s="26" t="s">
        <v>37</v>
      </c>
      <c r="D34" s="140" t="s">
        <v>10</v>
      </c>
      <c r="E34" s="140" t="s">
        <v>10</v>
      </c>
      <c r="F34" s="140" t="s">
        <v>10</v>
      </c>
      <c r="G34" s="140" t="s">
        <v>10</v>
      </c>
      <c r="H34" s="140" t="s">
        <v>10</v>
      </c>
      <c r="I34" s="123" t="s">
        <v>10</v>
      </c>
    </row>
    <row r="35" spans="1:9" s="169" customFormat="1" ht="30">
      <c r="A35" s="225"/>
      <c r="B35" s="240"/>
      <c r="C35" s="170" t="s">
        <v>12</v>
      </c>
      <c r="D35" s="180">
        <v>30000000</v>
      </c>
      <c r="E35" s="180">
        <v>40000000</v>
      </c>
      <c r="F35" s="180">
        <v>50000000</v>
      </c>
      <c r="G35" s="180">
        <v>60000000</v>
      </c>
      <c r="H35" s="180">
        <v>100000000</v>
      </c>
      <c r="I35" s="181">
        <v>100000000</v>
      </c>
    </row>
    <row r="36" spans="1:9" s="68" customFormat="1" ht="28.5">
      <c r="A36" s="225"/>
      <c r="B36" s="240"/>
      <c r="C36" s="33" t="s">
        <v>31</v>
      </c>
      <c r="D36" s="144" t="s">
        <v>21</v>
      </c>
      <c r="E36" s="144" t="s">
        <v>21</v>
      </c>
      <c r="F36" s="144" t="s">
        <v>21</v>
      </c>
      <c r="G36" s="144" t="s">
        <v>21</v>
      </c>
      <c r="H36" s="144" t="s">
        <v>21</v>
      </c>
      <c r="I36" s="141" t="s">
        <v>21</v>
      </c>
    </row>
    <row r="37" spans="1:9" s="68" customFormat="1" ht="14.25">
      <c r="A37" s="225"/>
      <c r="B37" s="240"/>
      <c r="C37" s="26" t="s">
        <v>32</v>
      </c>
      <c r="D37" s="119" t="s">
        <v>38</v>
      </c>
      <c r="E37" s="119" t="s">
        <v>38</v>
      </c>
      <c r="F37" s="119" t="s">
        <v>38</v>
      </c>
      <c r="G37" s="119" t="s">
        <v>38</v>
      </c>
      <c r="H37" s="119" t="s">
        <v>38</v>
      </c>
      <c r="I37" s="136" t="s">
        <v>38</v>
      </c>
    </row>
    <row r="38" spans="1:9" s="68" customFormat="1" ht="28.5">
      <c r="A38" s="225"/>
      <c r="B38" s="240"/>
      <c r="C38" s="26" t="s">
        <v>33</v>
      </c>
      <c r="D38" s="119" t="s">
        <v>92</v>
      </c>
      <c r="E38" s="119" t="s">
        <v>92</v>
      </c>
      <c r="F38" s="119" t="s">
        <v>92</v>
      </c>
      <c r="G38" s="119" t="s">
        <v>92</v>
      </c>
      <c r="H38" s="119" t="s">
        <v>92</v>
      </c>
      <c r="I38" s="136" t="s">
        <v>92</v>
      </c>
    </row>
    <row r="39" spans="1:9" s="68" customFormat="1" ht="28.5">
      <c r="A39" s="225"/>
      <c r="B39" s="240"/>
      <c r="C39" s="26" t="s">
        <v>93</v>
      </c>
      <c r="D39" s="119">
        <f>5%*D35</f>
        <v>1500000</v>
      </c>
      <c r="E39" s="119">
        <f>5%*E35</f>
        <v>2000000</v>
      </c>
      <c r="F39" s="119">
        <f>5%*F35</f>
        <v>2500000</v>
      </c>
      <c r="G39" s="119">
        <f>5%*G35</f>
        <v>3000000</v>
      </c>
      <c r="H39" s="119">
        <f>5%*H35</f>
        <v>5000000</v>
      </c>
      <c r="I39" s="136">
        <f>5%*I35</f>
        <v>5000000</v>
      </c>
    </row>
    <row r="40" spans="1:9" s="68" customFormat="1" ht="28.5">
      <c r="A40" s="225"/>
      <c r="B40" s="240"/>
      <c r="C40" s="26" t="s">
        <v>34</v>
      </c>
      <c r="D40" s="119" t="s">
        <v>91</v>
      </c>
      <c r="E40" s="119" t="s">
        <v>91</v>
      </c>
      <c r="F40" s="119" t="s">
        <v>91</v>
      </c>
      <c r="G40" s="119" t="s">
        <v>91</v>
      </c>
      <c r="H40" s="119" t="s">
        <v>91</v>
      </c>
      <c r="I40" s="136" t="s">
        <v>91</v>
      </c>
    </row>
    <row r="41" spans="1:9" s="68" customFormat="1" ht="14.25">
      <c r="A41" s="225"/>
      <c r="B41" s="240"/>
      <c r="C41" s="28" t="s">
        <v>56</v>
      </c>
      <c r="D41" s="116">
        <f>IF(D35&lt;=Data!$C$8,Data!$E$8,IF(D35&lt;=Data!$C$9,Data!$E$9,IF(D35&lt;=Data!$C$10,Data!$E$10,IF(D35&lt;=Data!$C$11,Data!$E$11,IF(D35&lt;=Data!$C$12,Data!$E$12,Data!$E$12)))))</f>
        <v>0.0168</v>
      </c>
      <c r="E41" s="116">
        <f>IF(E35&lt;=Data!$C$8,Data!$E$8,IF(E35&lt;=Data!$C$9,Data!$E$9,IF(E35&lt;=Data!$C$10,Data!$E$10,IF(E35&lt;=Data!$C$11,Data!$E$11,IF(E35&lt;=Data!$C$12,Data!$E$12,Data!$E$12)))))</f>
        <v>0.0168</v>
      </c>
      <c r="F41" s="116">
        <f>IF(F35&lt;=Data!$C$8,Data!$E$8,IF(F35&lt;=Data!$C$9,Data!$E$9,IF(F35&lt;=Data!$C$10,Data!$E$10,IF(F35&lt;=Data!$C$11,Data!$E$11,IF(F35&lt;=Data!$C$12,Data!$E$12,Data!$E$12)))))</f>
        <v>0.0161</v>
      </c>
      <c r="G41" s="116">
        <f>IF(G35&lt;=Data!$C$8,Data!$E$8,IF(G35&lt;=Data!$C$9,Data!$E$9,IF(G35&lt;=Data!$C$10,Data!$E$10,IF(G35&lt;=Data!$C$11,Data!$E$11,IF(G35&lt;=Data!$C$12,Data!$E$12,Data!$E$12)))))</f>
        <v>0.0161</v>
      </c>
      <c r="H41" s="116">
        <f>IF(H35&lt;=Data!$C$8,Data!$E$8,IF(H35&lt;=Data!$C$9,Data!$E$9,IF(H35&lt;=Data!$C$10,Data!$E$10,IF(H35&lt;=Data!$C$11,Data!$E$11,IF(H35&lt;=Data!$C$12,Data!$E$12,Data!$E$12)))))</f>
        <v>0.0146</v>
      </c>
      <c r="I41" s="142">
        <f>IF(I35&lt;=Data!$C$8,Data!$E$8,IF(I35&lt;=Data!$C$9,Data!$E$9,IF(I35&lt;=Data!$C$10,Data!$E$10,IF(I35&lt;=Data!$C$11,Data!$E$11,IF(I35&lt;=Data!$C$12,Data!$E$12,Data!$E$12)))))</f>
        <v>0.0146</v>
      </c>
    </row>
    <row r="42" spans="1:9" s="71" customFormat="1" ht="15">
      <c r="A42" s="228"/>
      <c r="B42" s="240"/>
      <c r="C42" s="73" t="s">
        <v>6</v>
      </c>
      <c r="D42" s="134">
        <f>D35*D41</f>
        <v>503999.99999999994</v>
      </c>
      <c r="E42" s="134">
        <f>E35*E41</f>
        <v>672000</v>
      </c>
      <c r="F42" s="134">
        <f>F35*F41</f>
        <v>805000</v>
      </c>
      <c r="G42" s="134">
        <f>G35*G41</f>
        <v>966000</v>
      </c>
      <c r="H42" s="134">
        <f>H35*H41</f>
        <v>1460000</v>
      </c>
      <c r="I42" s="143">
        <f>I35*I41</f>
        <v>1460000</v>
      </c>
    </row>
    <row r="43" spans="1:9" s="219" customFormat="1" ht="30">
      <c r="A43" s="225"/>
      <c r="B43" s="240"/>
      <c r="C43" s="200" t="s">
        <v>117</v>
      </c>
      <c r="D43" s="220">
        <f>D35</f>
        <v>30000000</v>
      </c>
      <c r="E43" s="220">
        <f>E35</f>
        <v>40000000</v>
      </c>
      <c r="F43" s="220">
        <f>F35</f>
        <v>50000000</v>
      </c>
      <c r="G43" s="220">
        <f>G35</f>
        <v>60000000</v>
      </c>
      <c r="H43" s="220">
        <f>H35</f>
        <v>100000000</v>
      </c>
      <c r="I43" s="224">
        <f>I35</f>
        <v>100000000</v>
      </c>
    </row>
    <row r="44" spans="1:9" s="68" customFormat="1" ht="42.75">
      <c r="A44" s="225"/>
      <c r="B44" s="240"/>
      <c r="C44" s="33" t="s">
        <v>99</v>
      </c>
      <c r="D44" s="147" t="s">
        <v>94</v>
      </c>
      <c r="E44" s="147" t="s">
        <v>94</v>
      </c>
      <c r="F44" s="147" t="s">
        <v>94</v>
      </c>
      <c r="G44" s="147" t="s">
        <v>94</v>
      </c>
      <c r="H44" s="147" t="s">
        <v>94</v>
      </c>
      <c r="I44" s="145" t="s">
        <v>94</v>
      </c>
    </row>
    <row r="45" spans="1:9" s="68" customFormat="1" ht="28.5">
      <c r="A45" s="225"/>
      <c r="B45" s="240"/>
      <c r="C45" s="26" t="s">
        <v>100</v>
      </c>
      <c r="D45" s="119">
        <f>D43</f>
        <v>30000000</v>
      </c>
      <c r="E45" s="119">
        <f>E43</f>
        <v>40000000</v>
      </c>
      <c r="F45" s="119">
        <f>F43</f>
        <v>50000000</v>
      </c>
      <c r="G45" s="119">
        <f>G43</f>
        <v>60000000</v>
      </c>
      <c r="H45" s="119">
        <f>H43</f>
        <v>100000000</v>
      </c>
      <c r="I45" s="136">
        <f>I43</f>
        <v>100000000</v>
      </c>
    </row>
    <row r="46" spans="1:9" s="68" customFormat="1" ht="14.25" hidden="1">
      <c r="A46" s="225"/>
      <c r="B46" s="240"/>
      <c r="C46" s="28" t="s">
        <v>56</v>
      </c>
      <c r="D46" s="148">
        <f>IF(D43&lt;=Data!$C$8,Data!$D$8,IF(D43&lt;=Data!$C$9,Data!$D$9,IF(D43&lt;=Data!$C$10,Data!$D$10,IF(D43&lt;=Data!$C$11,Data!$D$11,IF(D43&lt;=Data!$C$12,Data!$D$12,Data!$D$12)))))</f>
        <v>0.0062</v>
      </c>
      <c r="E46" s="148">
        <f>IF(E43&lt;=Data!$C$8,Data!$D$8,IF(E43&lt;=Data!$C$9,Data!$D$9,IF(E43&lt;=Data!$C$10,Data!$D$10,IF(E43&lt;=Data!$C$11,Data!$D$11,IF(E43&lt;=Data!$C$12,Data!$D$12,Data!$D$12)))))</f>
        <v>0.0062</v>
      </c>
      <c r="F46" s="148">
        <f>IF(F43&lt;=Data!$C$8,Data!$D$8,IF(F43&lt;=Data!$C$9,Data!$D$9,IF(F43&lt;=Data!$C$10,Data!$D$10,IF(F43&lt;=Data!$C$11,Data!$D$11,IF(F43&lt;=Data!$C$12,Data!$D$12,Data!$D$12)))))</f>
        <v>0.0059</v>
      </c>
      <c r="G46" s="148">
        <f>IF(G43&lt;=Data!$C$8,Data!$D$8,IF(G43&lt;=Data!$C$9,Data!$D$9,IF(G43&lt;=Data!$C$10,Data!$D$10,IF(G43&lt;=Data!$C$11,Data!$D$11,IF(G43&lt;=Data!$C$12,Data!$D$12,Data!$D$12)))))</f>
        <v>0.0059</v>
      </c>
      <c r="H46" s="148">
        <f>IF(H43&lt;=Data!$C$8,Data!$D$8,IF(H43&lt;=Data!$C$9,Data!$D$9,IF(H43&lt;=Data!$C$10,Data!$D$10,IF(H43&lt;=Data!$C$11,Data!$D$11,IF(H43&lt;=Data!$C$12,Data!$D$12,Data!$D$12)))))</f>
        <v>0.0054</v>
      </c>
      <c r="I46" s="146">
        <f>IF(I43&lt;=Data!$C$8,Data!$D$8,IF(I43&lt;=Data!$C$9,Data!$D$9,IF(I43&lt;=Data!$C$10,Data!$D$10,IF(I43&lt;=Data!$C$11,Data!$D$11,IF(I43&lt;=Data!$C$12,Data!$D$12,Data!$D$12)))))</f>
        <v>0.0054</v>
      </c>
    </row>
    <row r="47" spans="1:9" s="71" customFormat="1" ht="15">
      <c r="A47" s="228"/>
      <c r="B47" s="240"/>
      <c r="C47" s="74" t="s">
        <v>6</v>
      </c>
      <c r="D47" s="16">
        <f>D46*D43</f>
        <v>186000</v>
      </c>
      <c r="E47" s="16">
        <f>E46*E43</f>
        <v>248000</v>
      </c>
      <c r="F47" s="16">
        <f>F46*F43</f>
        <v>295000</v>
      </c>
      <c r="G47" s="16">
        <f>G46*G43</f>
        <v>354000</v>
      </c>
      <c r="H47" s="16">
        <f>H46*H43</f>
        <v>540000</v>
      </c>
      <c r="I47" s="151">
        <f>I46*I43</f>
        <v>540000</v>
      </c>
    </row>
    <row r="48" spans="1:9" s="173" customFormat="1" ht="15">
      <c r="A48" s="225"/>
      <c r="B48" s="239">
        <v>5</v>
      </c>
      <c r="C48" s="32" t="s">
        <v>22</v>
      </c>
      <c r="D48" s="178">
        <v>0.05</v>
      </c>
      <c r="E48" s="178">
        <v>0.05</v>
      </c>
      <c r="F48" s="178">
        <v>0.05</v>
      </c>
      <c r="G48" s="178">
        <v>0.05</v>
      </c>
      <c r="H48" s="178">
        <v>0.05</v>
      </c>
      <c r="I48" s="179">
        <v>0.05</v>
      </c>
    </row>
    <row r="49" spans="1:9" s="68" customFormat="1" ht="29.25">
      <c r="A49" s="225"/>
      <c r="B49" s="240"/>
      <c r="C49" s="75" t="s">
        <v>42</v>
      </c>
      <c r="D49" s="182">
        <f>D35*D48</f>
        <v>1500000</v>
      </c>
      <c r="E49" s="182">
        <f>E35*E48</f>
        <v>2000000</v>
      </c>
      <c r="F49" s="182">
        <f>F35*F48</f>
        <v>2500000</v>
      </c>
      <c r="G49" s="182">
        <f>G35*G48</f>
        <v>3000000</v>
      </c>
      <c r="H49" s="182">
        <f>H35*H48</f>
        <v>5000000</v>
      </c>
      <c r="I49" s="183">
        <f>I35*I48</f>
        <v>5000000</v>
      </c>
    </row>
    <row r="50" spans="1:9" s="68" customFormat="1" ht="29.25">
      <c r="A50" s="225"/>
      <c r="B50" s="240"/>
      <c r="C50" s="76" t="s">
        <v>39</v>
      </c>
      <c r="D50" s="184">
        <f>D49</f>
        <v>1500000</v>
      </c>
      <c r="E50" s="184">
        <f>E49</f>
        <v>2000000</v>
      </c>
      <c r="F50" s="184">
        <f>F49</f>
        <v>2500000</v>
      </c>
      <c r="G50" s="184">
        <f>G49</f>
        <v>3000000</v>
      </c>
      <c r="H50" s="184">
        <f>H49</f>
        <v>5000000</v>
      </c>
      <c r="I50" s="185">
        <f>I49</f>
        <v>5000000</v>
      </c>
    </row>
    <row r="51" spans="1:9" s="68" customFormat="1" ht="14.25">
      <c r="A51" s="225"/>
      <c r="B51" s="240"/>
      <c r="C51" s="76" t="s">
        <v>23</v>
      </c>
      <c r="D51" s="186"/>
      <c r="E51" s="186"/>
      <c r="F51" s="186"/>
      <c r="G51" s="186"/>
      <c r="H51" s="186"/>
      <c r="I51" s="187"/>
    </row>
    <row r="52" spans="1:9" s="68" customFormat="1" ht="29.25">
      <c r="A52" s="225"/>
      <c r="B52" s="240"/>
      <c r="C52" s="76" t="s">
        <v>24</v>
      </c>
      <c r="D52" s="184">
        <f>D50</f>
        <v>1500000</v>
      </c>
      <c r="E52" s="184">
        <f>E50</f>
        <v>2000000</v>
      </c>
      <c r="F52" s="184">
        <f>F50</f>
        <v>2500000</v>
      </c>
      <c r="G52" s="184">
        <f>G50</f>
        <v>3000000</v>
      </c>
      <c r="H52" s="184">
        <f>H50</f>
        <v>5000000</v>
      </c>
      <c r="I52" s="188">
        <f>I50</f>
        <v>5000000</v>
      </c>
    </row>
    <row r="53" spans="1:9" s="68" customFormat="1" ht="14.25">
      <c r="A53" s="225"/>
      <c r="B53" s="240"/>
      <c r="C53" s="76" t="s">
        <v>25</v>
      </c>
      <c r="D53" s="189"/>
      <c r="E53" s="189"/>
      <c r="F53" s="189"/>
      <c r="G53" s="189"/>
      <c r="H53" s="189"/>
      <c r="I53" s="190"/>
    </row>
    <row r="54" spans="1:9" s="68" customFormat="1" ht="14.25">
      <c r="A54" s="225"/>
      <c r="B54" s="240"/>
      <c r="C54" s="76" t="s">
        <v>40</v>
      </c>
      <c r="D54" s="189">
        <f>0.1%*D35</f>
        <v>30000</v>
      </c>
      <c r="E54" s="189">
        <f>0.1%*E35</f>
        <v>40000</v>
      </c>
      <c r="F54" s="189">
        <f>0.1%*F35</f>
        <v>50000</v>
      </c>
      <c r="G54" s="189">
        <f>0.1%*G35</f>
        <v>60000</v>
      </c>
      <c r="H54" s="189">
        <f>0.1%*H35</f>
        <v>100000</v>
      </c>
      <c r="I54" s="190">
        <f>0.1%*I35</f>
        <v>100000</v>
      </c>
    </row>
    <row r="55" spans="1:9" s="68" customFormat="1" ht="14.25">
      <c r="A55" s="225"/>
      <c r="B55" s="240"/>
      <c r="C55" s="76" t="s">
        <v>115</v>
      </c>
      <c r="D55" s="189">
        <f>10%*D35</f>
        <v>3000000</v>
      </c>
      <c r="E55" s="189">
        <f>10%*E35</f>
        <v>4000000</v>
      </c>
      <c r="F55" s="189">
        <f>10%*F35</f>
        <v>5000000</v>
      </c>
      <c r="G55" s="189">
        <f>10%*G35</f>
        <v>6000000</v>
      </c>
      <c r="H55" s="189">
        <f>10%*H35</f>
        <v>10000000</v>
      </c>
      <c r="I55" s="190">
        <f>10%*I35</f>
        <v>10000000</v>
      </c>
    </row>
    <row r="56" spans="1:9" s="68" customFormat="1" ht="28.5">
      <c r="A56" s="225"/>
      <c r="B56" s="240"/>
      <c r="C56" s="76" t="s">
        <v>98</v>
      </c>
      <c r="D56" s="121" t="s">
        <v>27</v>
      </c>
      <c r="E56" s="121" t="s">
        <v>27</v>
      </c>
      <c r="F56" s="122" t="s">
        <v>35</v>
      </c>
      <c r="G56" s="122" t="s">
        <v>28</v>
      </c>
      <c r="H56" s="122" t="s">
        <v>28</v>
      </c>
      <c r="I56" s="149" t="s">
        <v>28</v>
      </c>
    </row>
    <row r="57" spans="1:9" s="219" customFormat="1" ht="15">
      <c r="A57" s="225"/>
      <c r="B57" s="240"/>
      <c r="C57" s="217" t="s">
        <v>41</v>
      </c>
      <c r="D57" s="218">
        <f>D35</f>
        <v>30000000</v>
      </c>
      <c r="E57" s="218">
        <f>E35</f>
        <v>40000000</v>
      </c>
      <c r="F57" s="218">
        <f>F35</f>
        <v>50000000</v>
      </c>
      <c r="G57" s="218">
        <f>G35</f>
        <v>60000000</v>
      </c>
      <c r="H57" s="218">
        <f>H35</f>
        <v>100000000</v>
      </c>
      <c r="I57" s="223">
        <f>I35</f>
        <v>100000000</v>
      </c>
    </row>
    <row r="58" spans="1:9" s="68" customFormat="1" ht="14.25">
      <c r="A58" s="225"/>
      <c r="B58" s="240"/>
      <c r="C58" s="76" t="s">
        <v>26</v>
      </c>
      <c r="D58" s="150">
        <v>2000000</v>
      </c>
      <c r="E58" s="150">
        <v>2000000</v>
      </c>
      <c r="F58" s="150">
        <v>2000000</v>
      </c>
      <c r="G58" s="150">
        <v>2000000</v>
      </c>
      <c r="H58" s="150">
        <v>2000000</v>
      </c>
      <c r="I58" s="149">
        <v>2000001</v>
      </c>
    </row>
    <row r="59" spans="1:9" s="68" customFormat="1" ht="15">
      <c r="A59" s="225"/>
      <c r="B59" s="237" t="s">
        <v>16</v>
      </c>
      <c r="C59" s="77" t="s">
        <v>20</v>
      </c>
      <c r="D59" s="111"/>
      <c r="E59" s="111"/>
      <c r="F59" s="111"/>
      <c r="G59" s="111"/>
      <c r="H59" s="111"/>
      <c r="I59" s="78"/>
    </row>
    <row r="60" spans="1:9" s="195" customFormat="1" ht="15.75" thickBot="1">
      <c r="A60" s="225"/>
      <c r="B60" s="238"/>
      <c r="C60" s="191" t="s">
        <v>128</v>
      </c>
      <c r="D60" s="192">
        <f>D47+D42+D28+D21+D14</f>
        <v>908000</v>
      </c>
      <c r="E60" s="192">
        <f>E47+E42+E28+E21+E14</f>
        <v>1218000</v>
      </c>
      <c r="F60" s="192">
        <f>F47+F42+F28+F21+F14</f>
        <v>1645000</v>
      </c>
      <c r="G60" s="193">
        <f>G47+G42+G28+G21+G14</f>
        <v>2032000</v>
      </c>
      <c r="H60" s="193">
        <f>H47+H42+H28+H21+H14</f>
        <v>2940000</v>
      </c>
      <c r="I60" s="194">
        <f>I47+I42+I28+I21+I14</f>
        <v>3680000</v>
      </c>
    </row>
    <row r="61" spans="1:9" s="82" customFormat="1" ht="10.5" customHeight="1" thickTop="1">
      <c r="A61" s="229"/>
      <c r="B61" s="164"/>
      <c r="C61" s="79"/>
      <c r="D61" s="80"/>
      <c r="E61" s="80"/>
      <c r="F61" s="80"/>
      <c r="G61" s="80"/>
      <c r="H61" s="80"/>
      <c r="I61" s="81"/>
    </row>
    <row r="62" spans="1:9" s="82" customFormat="1" ht="10.5" customHeight="1" thickBot="1">
      <c r="A62" s="229"/>
      <c r="B62" s="165"/>
      <c r="C62" s="83"/>
      <c r="D62" s="84"/>
      <c r="E62" s="84"/>
      <c r="F62" s="84"/>
      <c r="G62" s="84"/>
      <c r="H62" s="84"/>
      <c r="I62" s="85"/>
    </row>
    <row r="63" spans="1:9" s="88" customFormat="1" ht="15.75" thickTop="1">
      <c r="A63" s="230"/>
      <c r="B63" s="166" t="s">
        <v>121</v>
      </c>
      <c r="C63" s="87" t="s">
        <v>43</v>
      </c>
      <c r="D63" s="232" t="s">
        <v>120</v>
      </c>
      <c r="E63" s="243"/>
      <c r="F63" s="233"/>
      <c r="G63" s="233"/>
      <c r="H63" s="233"/>
      <c r="I63" s="234"/>
    </row>
    <row r="64" spans="1:9" s="211" customFormat="1" ht="15">
      <c r="A64" s="230"/>
      <c r="B64" s="207" t="s">
        <v>15</v>
      </c>
      <c r="C64" s="208" t="s">
        <v>103</v>
      </c>
      <c r="D64" s="209">
        <v>6000000</v>
      </c>
      <c r="E64" s="209">
        <v>6000000</v>
      </c>
      <c r="F64" s="209">
        <v>6000000</v>
      </c>
      <c r="G64" s="209">
        <v>8000000</v>
      </c>
      <c r="H64" s="209">
        <v>10000000</v>
      </c>
      <c r="I64" s="210">
        <v>15000000</v>
      </c>
    </row>
    <row r="65" spans="1:9" s="88" customFormat="1" ht="28.5">
      <c r="A65" s="230"/>
      <c r="B65" s="89"/>
      <c r="C65" s="90" t="s">
        <v>44</v>
      </c>
      <c r="D65" s="91"/>
      <c r="E65" s="91"/>
      <c r="F65" s="91"/>
      <c r="G65" s="91"/>
      <c r="H65" s="91"/>
      <c r="I65" s="152"/>
    </row>
    <row r="66" spans="1:9" s="88" customFormat="1" ht="28.5">
      <c r="A66" s="230"/>
      <c r="B66" s="92"/>
      <c r="C66" s="93" t="s">
        <v>45</v>
      </c>
      <c r="D66" s="93"/>
      <c r="E66" s="93"/>
      <c r="F66" s="93"/>
      <c r="G66" s="99"/>
      <c r="H66" s="93"/>
      <c r="I66" s="153"/>
    </row>
    <row r="67" spans="1:9" s="88" customFormat="1" ht="28.5">
      <c r="A67" s="230"/>
      <c r="B67" s="94"/>
      <c r="C67" s="93" t="s">
        <v>83</v>
      </c>
      <c r="D67" s="167" t="s">
        <v>101</v>
      </c>
      <c r="E67" s="167" t="s">
        <v>101</v>
      </c>
      <c r="F67" s="167" t="s">
        <v>101</v>
      </c>
      <c r="G67" s="167" t="s">
        <v>101</v>
      </c>
      <c r="H67" s="167" t="s">
        <v>101</v>
      </c>
      <c r="I67" s="168" t="s">
        <v>101</v>
      </c>
    </row>
    <row r="68" spans="1:9" s="88" customFormat="1" ht="28.5">
      <c r="A68" s="230"/>
      <c r="B68" s="94"/>
      <c r="C68" s="93" t="s">
        <v>46</v>
      </c>
      <c r="D68" s="95">
        <f>D64*20%</f>
        <v>1200000</v>
      </c>
      <c r="E68" s="95">
        <f>E64*20%</f>
        <v>1200000</v>
      </c>
      <c r="F68" s="95">
        <f>F64*20%</f>
        <v>1200000</v>
      </c>
      <c r="G68" s="95">
        <f>G64*20%</f>
        <v>1600000</v>
      </c>
      <c r="H68" s="95">
        <f>H64*20%</f>
        <v>2000000</v>
      </c>
      <c r="I68" s="154">
        <f>I64*20%</f>
        <v>3000000</v>
      </c>
    </row>
    <row r="69" spans="1:9" s="88" customFormat="1" ht="28.5">
      <c r="A69" s="230"/>
      <c r="B69" s="94"/>
      <c r="C69" s="93" t="s">
        <v>47</v>
      </c>
      <c r="D69" s="96" t="s">
        <v>86</v>
      </c>
      <c r="E69" s="96" t="s">
        <v>86</v>
      </c>
      <c r="F69" s="96" t="s">
        <v>86</v>
      </c>
      <c r="G69" s="96" t="s">
        <v>86</v>
      </c>
      <c r="H69" s="96" t="s">
        <v>86</v>
      </c>
      <c r="I69" s="155" t="s">
        <v>86</v>
      </c>
    </row>
    <row r="70" spans="1:9" s="88" customFormat="1" ht="28.5">
      <c r="A70" s="230"/>
      <c r="B70" s="94"/>
      <c r="C70" s="93" t="s">
        <v>48</v>
      </c>
      <c r="D70" s="93"/>
      <c r="E70" s="93"/>
      <c r="F70" s="93"/>
      <c r="G70" s="93"/>
      <c r="H70" s="93"/>
      <c r="I70" s="153"/>
    </row>
    <row r="71" spans="1:9" s="88" customFormat="1" ht="14.25">
      <c r="A71" s="230"/>
      <c r="B71" s="86"/>
      <c r="C71" s="97" t="s">
        <v>49</v>
      </c>
      <c r="D71" s="97"/>
      <c r="E71" s="97"/>
      <c r="F71" s="97"/>
      <c r="G71" s="97"/>
      <c r="H71" s="97"/>
      <c r="I71" s="156"/>
    </row>
    <row r="72" spans="1:9" s="88" customFormat="1" ht="14.25">
      <c r="A72" s="230"/>
      <c r="B72" s="92"/>
      <c r="C72" s="98" t="s">
        <v>50</v>
      </c>
      <c r="D72" s="99"/>
      <c r="E72" s="99"/>
      <c r="F72" s="99"/>
      <c r="G72" s="99"/>
      <c r="H72" s="99"/>
      <c r="I72" s="157"/>
    </row>
    <row r="73" spans="1:9" s="88" customFormat="1" ht="14.25">
      <c r="A73" s="230"/>
      <c r="B73" s="94"/>
      <c r="C73" s="100" t="s">
        <v>51</v>
      </c>
      <c r="D73" s="93"/>
      <c r="E73" s="93"/>
      <c r="F73" s="93"/>
      <c r="G73" s="93"/>
      <c r="H73" s="93"/>
      <c r="I73" s="153"/>
    </row>
    <row r="74" spans="1:9" s="88" customFormat="1" ht="14.25">
      <c r="A74" s="230"/>
      <c r="B74" s="94"/>
      <c r="C74" s="100" t="s">
        <v>125</v>
      </c>
      <c r="D74" s="93"/>
      <c r="E74" s="93"/>
      <c r="F74" s="93"/>
      <c r="G74" s="93"/>
      <c r="H74" s="93"/>
      <c r="I74" s="153"/>
    </row>
    <row r="75" spans="1:9" s="88" customFormat="1" ht="28.5">
      <c r="A75" s="230"/>
      <c r="B75" s="94"/>
      <c r="C75" s="100" t="s">
        <v>52</v>
      </c>
      <c r="D75" s="101">
        <f>D68</f>
        <v>1200000</v>
      </c>
      <c r="E75" s="101">
        <f>E68</f>
        <v>1200000</v>
      </c>
      <c r="F75" s="101">
        <f>F68</f>
        <v>1200000</v>
      </c>
      <c r="G75" s="101">
        <f>G68</f>
        <v>1600000</v>
      </c>
      <c r="H75" s="101">
        <f>H68</f>
        <v>2000000</v>
      </c>
      <c r="I75" s="158">
        <f>I68</f>
        <v>3000000</v>
      </c>
    </row>
    <row r="76" spans="1:9" s="88" customFormat="1" ht="28.5">
      <c r="A76" s="230"/>
      <c r="B76" s="94"/>
      <c r="C76" s="100" t="s">
        <v>85</v>
      </c>
      <c r="D76" s="96" t="s">
        <v>54</v>
      </c>
      <c r="E76" s="96" t="s">
        <v>54</v>
      </c>
      <c r="F76" s="96" t="s">
        <v>54</v>
      </c>
      <c r="G76" s="96" t="s">
        <v>54</v>
      </c>
      <c r="H76" s="96" t="s">
        <v>54</v>
      </c>
      <c r="I76" s="155" t="s">
        <v>54</v>
      </c>
    </row>
    <row r="77" spans="1:9" s="88" customFormat="1" ht="14.25">
      <c r="A77" s="230"/>
      <c r="B77" s="94"/>
      <c r="C77" s="100" t="s">
        <v>53</v>
      </c>
      <c r="D77" s="101">
        <v>400000</v>
      </c>
      <c r="E77" s="101">
        <v>400000</v>
      </c>
      <c r="F77" s="101">
        <v>400000</v>
      </c>
      <c r="G77" s="101">
        <v>400000</v>
      </c>
      <c r="H77" s="101">
        <v>400000</v>
      </c>
      <c r="I77" s="158">
        <v>400000</v>
      </c>
    </row>
    <row r="78" spans="1:9" s="88" customFormat="1" ht="14.25">
      <c r="A78" s="230"/>
      <c r="B78" s="94"/>
      <c r="C78" s="100" t="s">
        <v>123</v>
      </c>
      <c r="D78" s="93"/>
      <c r="E78" s="93"/>
      <c r="F78" s="93"/>
      <c r="G78" s="93"/>
      <c r="H78" s="93"/>
      <c r="I78" s="153"/>
    </row>
    <row r="79" spans="1:9" s="88" customFormat="1" ht="14.25">
      <c r="A79" s="230"/>
      <c r="B79" s="86"/>
      <c r="C79" s="102" t="s">
        <v>124</v>
      </c>
      <c r="D79" s="97"/>
      <c r="E79" s="97"/>
      <c r="F79" s="97"/>
      <c r="G79" s="97"/>
      <c r="H79" s="97"/>
      <c r="I79" s="156"/>
    </row>
    <row r="80" spans="1:9" s="88" customFormat="1" ht="14.25" hidden="1">
      <c r="A80" s="230"/>
      <c r="B80" s="86"/>
      <c r="C80" s="103" t="s">
        <v>78</v>
      </c>
      <c r="D80" s="104">
        <f>IF(D64&lt;=Data!$C$23,20%,18%)</f>
        <v>0.2</v>
      </c>
      <c r="E80" s="104">
        <f>IF(E64&lt;=Data!$C$23,20%,18%)</f>
        <v>0.2</v>
      </c>
      <c r="F80" s="104">
        <f>IF(F64&lt;=Data!$C$23,20%,18%)</f>
        <v>0.2</v>
      </c>
      <c r="G80" s="112">
        <f>IF(G64&lt;=Data!$C$23,20%,18%)</f>
        <v>0.2</v>
      </c>
      <c r="H80" s="112">
        <f>IF(H64&lt;=Data!$C$23,20%,18%)</f>
        <v>0.2</v>
      </c>
      <c r="I80" s="159">
        <f>IF(I64&lt;=Data!$C$23,20%,18%)</f>
        <v>0.18</v>
      </c>
    </row>
    <row r="81" spans="1:9" s="88" customFormat="1" ht="15" hidden="1">
      <c r="A81" s="230"/>
      <c r="B81" s="86"/>
      <c r="C81" s="74" t="s">
        <v>6</v>
      </c>
      <c r="D81" s="105">
        <f>D80*D64</f>
        <v>1200000</v>
      </c>
      <c r="E81" s="105">
        <f>E80*E64</f>
        <v>1200000</v>
      </c>
      <c r="F81" s="105">
        <f>F80*F64</f>
        <v>1200000</v>
      </c>
      <c r="G81" s="113">
        <f>G80*G64</f>
        <v>1600000</v>
      </c>
      <c r="H81" s="113">
        <f>H80*H64</f>
        <v>2000000</v>
      </c>
      <c r="I81" s="160">
        <f>I80*I64</f>
        <v>2700000</v>
      </c>
    </row>
    <row r="82" spans="1:9" s="88" customFormat="1" ht="30" hidden="1">
      <c r="A82" s="230"/>
      <c r="B82" s="86"/>
      <c r="C82" s="106" t="s">
        <v>118</v>
      </c>
      <c r="D82" s="107"/>
      <c r="E82" s="107"/>
      <c r="F82" s="107">
        <f>D82</f>
        <v>0</v>
      </c>
      <c r="G82" s="107">
        <f>D82</f>
        <v>0</v>
      </c>
      <c r="H82" s="107">
        <f>F82</f>
        <v>0</v>
      </c>
      <c r="I82" s="161">
        <f>H82</f>
        <v>0</v>
      </c>
    </row>
    <row r="83" spans="1:9" s="88" customFormat="1" ht="15" hidden="1">
      <c r="A83" s="230"/>
      <c r="B83" s="86"/>
      <c r="C83" s="74" t="s">
        <v>6</v>
      </c>
      <c r="D83" s="105">
        <v>0</v>
      </c>
      <c r="E83" s="105">
        <v>0</v>
      </c>
      <c r="F83" s="105">
        <v>0</v>
      </c>
      <c r="G83" s="113">
        <v>0</v>
      </c>
      <c r="H83" s="113">
        <v>0</v>
      </c>
      <c r="I83" s="160">
        <v>0</v>
      </c>
    </row>
    <row r="84" spans="1:9" s="88" customFormat="1" ht="15" hidden="1">
      <c r="A84" s="230"/>
      <c r="B84" s="108" t="s">
        <v>16</v>
      </c>
      <c r="C84" s="106" t="s">
        <v>102</v>
      </c>
      <c r="D84" s="107">
        <v>0</v>
      </c>
      <c r="E84" s="107">
        <v>0</v>
      </c>
      <c r="F84" s="107">
        <v>3000000</v>
      </c>
      <c r="G84" s="107">
        <v>4800000</v>
      </c>
      <c r="H84" s="107">
        <v>6000000</v>
      </c>
      <c r="I84" s="161">
        <v>9000000</v>
      </c>
    </row>
    <row r="85" spans="1:9" s="88" customFormat="1" ht="28.5" hidden="1">
      <c r="A85" s="230"/>
      <c r="B85" s="86"/>
      <c r="C85" s="103" t="s">
        <v>122</v>
      </c>
      <c r="D85" s="107">
        <f>D84/60</f>
        <v>0</v>
      </c>
      <c r="E85" s="107">
        <f>E84/60</f>
        <v>0</v>
      </c>
      <c r="F85" s="107">
        <f>F84/60</f>
        <v>50000</v>
      </c>
      <c r="G85" s="107">
        <f>G84/60</f>
        <v>80000</v>
      </c>
      <c r="H85" s="107">
        <f>H84/60</f>
        <v>100000</v>
      </c>
      <c r="I85" s="107">
        <f>I84/60</f>
        <v>150000</v>
      </c>
    </row>
    <row r="86" spans="1:9" s="88" customFormat="1" ht="14.25" hidden="1">
      <c r="A86" s="230"/>
      <c r="B86" s="86"/>
      <c r="C86" s="103" t="s">
        <v>104</v>
      </c>
      <c r="D86" s="109">
        <v>0.0055</v>
      </c>
      <c r="E86" s="109">
        <v>0.0055</v>
      </c>
      <c r="F86" s="109">
        <v>0.0055</v>
      </c>
      <c r="G86" s="109">
        <v>0.0055</v>
      </c>
      <c r="H86" s="109">
        <v>0.0055</v>
      </c>
      <c r="I86" s="162">
        <v>0.0055</v>
      </c>
    </row>
    <row r="87" spans="1:9" s="88" customFormat="1" ht="14.25" hidden="1">
      <c r="A87" s="230"/>
      <c r="B87" s="86"/>
      <c r="C87" s="103" t="s">
        <v>105</v>
      </c>
      <c r="D87" s="109">
        <v>0.0045</v>
      </c>
      <c r="E87" s="109">
        <v>0.0045</v>
      </c>
      <c r="F87" s="109">
        <v>0.0045</v>
      </c>
      <c r="G87" s="109">
        <v>0.0045</v>
      </c>
      <c r="H87" s="109">
        <v>0.0045</v>
      </c>
      <c r="I87" s="162">
        <v>0.0045</v>
      </c>
    </row>
    <row r="88" spans="1:9" s="88" customFormat="1" ht="15" hidden="1">
      <c r="A88" s="230"/>
      <c r="B88" s="86"/>
      <c r="C88" s="74" t="s">
        <v>6</v>
      </c>
      <c r="D88" s="105">
        <f>D84*(D86+D87)</f>
        <v>0</v>
      </c>
      <c r="E88" s="105">
        <f>E84*(E86+E87)</f>
        <v>0</v>
      </c>
      <c r="F88" s="105">
        <f>F84*(F86+F87)</f>
        <v>29999.999999999996</v>
      </c>
      <c r="G88" s="113">
        <f>G84*(G86+G87)</f>
        <v>47999.99999999999</v>
      </c>
      <c r="H88" s="113">
        <f>H84*(H86+H87)</f>
        <v>59999.99999999999</v>
      </c>
      <c r="I88" s="160">
        <f>I84*(I86+I87)</f>
        <v>89999.99999999999</v>
      </c>
    </row>
    <row r="89" spans="1:9" s="199" customFormat="1" ht="15">
      <c r="A89" s="230"/>
      <c r="B89" s="196"/>
      <c r="C89" s="197" t="s">
        <v>129</v>
      </c>
      <c r="D89" s="198">
        <f>D81+D83+D88</f>
        <v>1200000</v>
      </c>
      <c r="E89" s="198">
        <f>E81+E83+E88</f>
        <v>1200000</v>
      </c>
      <c r="F89" s="198">
        <f>F81+F83+F88</f>
        <v>1230000</v>
      </c>
      <c r="G89" s="198">
        <f>G81+G83+G88</f>
        <v>1648000</v>
      </c>
      <c r="H89" s="198">
        <f>H81+H83+H88</f>
        <v>2060000</v>
      </c>
      <c r="I89" s="216">
        <f>I81+I83+I88</f>
        <v>2790000</v>
      </c>
    </row>
    <row r="90" spans="1:9" s="215" customFormat="1" ht="15.75" thickBot="1">
      <c r="A90" s="226"/>
      <c r="B90" s="222" t="s">
        <v>84</v>
      </c>
      <c r="C90" s="212" t="s">
        <v>130</v>
      </c>
      <c r="D90" s="213">
        <f>D89+D60</f>
        <v>2108000</v>
      </c>
      <c r="E90" s="213">
        <f>E89+E60</f>
        <v>2418000</v>
      </c>
      <c r="F90" s="213">
        <f>F89+F60</f>
        <v>2875000</v>
      </c>
      <c r="G90" s="213">
        <f>G89+G60</f>
        <v>3680000</v>
      </c>
      <c r="H90" s="213">
        <f>H89+H60</f>
        <v>5000000</v>
      </c>
      <c r="I90" s="214">
        <f>I89+I60</f>
        <v>6470000</v>
      </c>
    </row>
    <row r="91" ht="15" thickTop="1"/>
    <row r="92" s="24" customFormat="1" ht="15">
      <c r="A92" s="231"/>
    </row>
  </sheetData>
  <sheetProtection selectLockedCells="1"/>
  <mergeCells count="9">
    <mergeCell ref="D63:I63"/>
    <mergeCell ref="B2:I2"/>
    <mergeCell ref="B59:B60"/>
    <mergeCell ref="B7:B14"/>
    <mergeCell ref="B15:B21"/>
    <mergeCell ref="B22:B28"/>
    <mergeCell ref="B48:B58"/>
    <mergeCell ref="B29:B47"/>
    <mergeCell ref="C24:C25"/>
  </mergeCells>
  <printOptions horizontalCentered="1"/>
  <pageMargins left="0.25" right="0.1" top="0.28" bottom="0.22" header="0.29" footer="0.19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0.7109375" style="1" bestFit="1" customWidth="1"/>
    <col min="2" max="2" width="10.28125" style="34" bestFit="1" customWidth="1"/>
    <col min="3" max="3" width="16.57421875" style="2" bestFit="1" customWidth="1"/>
    <col min="4" max="4" width="11.140625" style="1" bestFit="1" customWidth="1"/>
    <col min="5" max="5" width="40.7109375" style="2" bestFit="1" customWidth="1"/>
    <col min="6" max="6" width="9.140625" style="5" customWidth="1"/>
    <col min="7" max="8" width="14.00390625" style="2" bestFit="1" customWidth="1"/>
    <col min="9" max="16384" width="9.140625" style="1" customWidth="1"/>
  </cols>
  <sheetData>
    <row r="1" spans="3:10" ht="15">
      <c r="C1" s="2" t="s">
        <v>109</v>
      </c>
      <c r="E1" s="2">
        <v>0</v>
      </c>
      <c r="F1" s="10">
        <v>0.008</v>
      </c>
      <c r="G1" s="2">
        <v>90000000</v>
      </c>
      <c r="H1" s="12">
        <f>IF(OR(G1&lt;20000000,G1&gt;1000000000),"",LOOKUP(G1,{0,60000001,100000001,200000001,400000001,600000001,1000000001},F1:F6))</f>
        <v>0.0065</v>
      </c>
      <c r="I1" s="1" t="s">
        <v>74</v>
      </c>
      <c r="J1" s="1" t="s">
        <v>73</v>
      </c>
    </row>
    <row r="2" spans="1:9" ht="15">
      <c r="A2" s="1">
        <v>100000</v>
      </c>
      <c r="C2" s="2">
        <f>A2*$B$8</f>
        <v>2100000000</v>
      </c>
      <c r="D2" s="4"/>
      <c r="E2" s="2">
        <v>60000001</v>
      </c>
      <c r="F2" s="10">
        <v>0.0065</v>
      </c>
      <c r="I2" s="1" t="s">
        <v>72</v>
      </c>
    </row>
    <row r="3" spans="3:10" ht="15">
      <c r="C3" s="2" t="s">
        <v>110</v>
      </c>
      <c r="D3" s="4"/>
      <c r="E3" s="2">
        <v>100000001</v>
      </c>
      <c r="F3" s="10">
        <v>0.0055</v>
      </c>
      <c r="I3" s="1" t="s">
        <v>70</v>
      </c>
      <c r="J3" s="1" t="s">
        <v>71</v>
      </c>
    </row>
    <row r="4" spans="1:10" ht="15">
      <c r="A4" s="1">
        <v>100000</v>
      </c>
      <c r="C4" s="2">
        <f>A4*$B$8</f>
        <v>2100000000</v>
      </c>
      <c r="D4" s="4"/>
      <c r="E4" s="2">
        <v>200000001</v>
      </c>
      <c r="F4" s="10">
        <v>0.0045</v>
      </c>
      <c r="I4" s="1" t="s">
        <v>66</v>
      </c>
      <c r="J4" s="1" t="s">
        <v>68</v>
      </c>
    </row>
    <row r="5" spans="4:10" ht="15">
      <c r="D5" s="4"/>
      <c r="E5" s="2">
        <v>400000001</v>
      </c>
      <c r="F5" s="10">
        <v>0.004</v>
      </c>
      <c r="I5" s="1" t="s">
        <v>64</v>
      </c>
      <c r="J5" s="1" t="s">
        <v>67</v>
      </c>
    </row>
    <row r="6" spans="3:10" ht="15">
      <c r="C6" s="6" t="s">
        <v>75</v>
      </c>
      <c r="D6" s="4"/>
      <c r="E6" s="2">
        <v>600000001</v>
      </c>
      <c r="F6" s="10">
        <v>0.0035</v>
      </c>
      <c r="I6" s="1" t="s">
        <v>65</v>
      </c>
      <c r="J6" s="1" t="s">
        <v>69</v>
      </c>
    </row>
    <row r="7" spans="1:9" ht="12.75">
      <c r="A7" s="1" t="s">
        <v>88</v>
      </c>
      <c r="B7" s="34" t="s">
        <v>87</v>
      </c>
      <c r="C7" s="6" t="s">
        <v>63</v>
      </c>
      <c r="D7" s="6" t="s">
        <v>62</v>
      </c>
      <c r="E7" s="6" t="s">
        <v>61</v>
      </c>
      <c r="F7" s="5" t="s">
        <v>59</v>
      </c>
      <c r="G7" s="6" t="s">
        <v>76</v>
      </c>
      <c r="H7" s="6" t="s">
        <v>77</v>
      </c>
      <c r="I7" s="1" t="s">
        <v>97</v>
      </c>
    </row>
    <row r="8" spans="1:9" ht="12.75">
      <c r="A8" s="1">
        <v>2000</v>
      </c>
      <c r="B8" s="59">
        <v>21000</v>
      </c>
      <c r="C8" s="2">
        <f>$B$8*A8</f>
        <v>42000000</v>
      </c>
      <c r="D8" s="4">
        <v>0.0062</v>
      </c>
      <c r="E8" s="17">
        <v>0.0168</v>
      </c>
      <c r="F8" s="5">
        <v>43000000</v>
      </c>
      <c r="G8" s="17">
        <f>IF(OR($F$8&lt;C8,$F$8&gt;C12),"",LOOKUP($F$8,{0,42000001,63000001,105000001,210000001,420000001},$D$8:$D$12))</f>
        <v>0.0059</v>
      </c>
      <c r="H8" s="17">
        <f>IF(OR($F$8&lt;40000000,$F$8&gt;400000000),"",LOOKUP($F$8,{0,40000001,60000001,100000001,200000001,400000001},$E$8:$E$12))</f>
        <v>0.0161</v>
      </c>
      <c r="I8" s="17">
        <f>E8+D8</f>
        <v>0.023</v>
      </c>
    </row>
    <row r="9" spans="1:9" ht="12.75">
      <c r="A9" s="1">
        <v>3000</v>
      </c>
      <c r="C9" s="2">
        <f>$B$8*A9</f>
        <v>63000000</v>
      </c>
      <c r="D9" s="4">
        <v>0.0059</v>
      </c>
      <c r="E9" s="18">
        <v>0.0161</v>
      </c>
      <c r="I9" s="17">
        <f>E9+D9</f>
        <v>0.022</v>
      </c>
    </row>
    <row r="10" spans="1:9" ht="12.75">
      <c r="A10" s="1">
        <v>5000</v>
      </c>
      <c r="C10" s="2">
        <f>$B$8*A10</f>
        <v>105000000</v>
      </c>
      <c r="D10" s="4">
        <v>0.0054</v>
      </c>
      <c r="E10" s="17">
        <v>0.0146</v>
      </c>
      <c r="I10" s="17">
        <f>E10+D10</f>
        <v>0.02</v>
      </c>
    </row>
    <row r="11" spans="1:9" ht="12.75">
      <c r="A11" s="1">
        <v>10000</v>
      </c>
      <c r="C11" s="2">
        <f>$B$8*A11</f>
        <v>210000000</v>
      </c>
      <c r="D11" s="4">
        <v>0.0045</v>
      </c>
      <c r="E11" s="17">
        <v>0.012</v>
      </c>
      <c r="I11" s="17">
        <f>E11+D11</f>
        <v>0.0165</v>
      </c>
    </row>
    <row r="12" spans="1:9" ht="12.75">
      <c r="A12" s="1">
        <v>20000</v>
      </c>
      <c r="C12" s="2">
        <f>$B$8*A12</f>
        <v>420000000</v>
      </c>
      <c r="D12" s="4">
        <v>0.0038</v>
      </c>
      <c r="E12" s="17">
        <v>0.0102</v>
      </c>
      <c r="H12" s="6" t="s">
        <v>57</v>
      </c>
      <c r="I12" s="17">
        <f>E12+D12</f>
        <v>0.014</v>
      </c>
    </row>
    <row r="13" spans="4:10" ht="12.75">
      <c r="D13" s="4"/>
      <c r="J13" s="1">
        <v>9333230</v>
      </c>
    </row>
    <row r="14" spans="1:9" ht="12.75">
      <c r="A14" s="37"/>
      <c r="B14" s="38"/>
      <c r="C14" s="39" t="s">
        <v>60</v>
      </c>
      <c r="D14" s="40"/>
      <c r="E14" s="41"/>
      <c r="F14" s="42" t="s">
        <v>58</v>
      </c>
      <c r="H14" s="7" t="s">
        <v>59</v>
      </c>
      <c r="I14" s="8" t="s">
        <v>58</v>
      </c>
    </row>
    <row r="15" spans="1:9" ht="12.75">
      <c r="A15" s="43" t="s">
        <v>111</v>
      </c>
      <c r="B15" s="44"/>
      <c r="C15" s="45" t="s">
        <v>59</v>
      </c>
      <c r="D15" s="46"/>
      <c r="E15" s="47" t="s">
        <v>114</v>
      </c>
      <c r="F15" s="48"/>
      <c r="H15" s="7"/>
      <c r="I15" s="36"/>
    </row>
    <row r="16" spans="1:9" ht="15">
      <c r="A16" s="43">
        <v>3000</v>
      </c>
      <c r="B16" s="44"/>
      <c r="C16" s="49">
        <f aca="true" t="shared" si="0" ref="C16:C21">$B$8*A16</f>
        <v>63000000</v>
      </c>
      <c r="D16" s="57">
        <f>IF(H16&lt;=C16,F16,IF(H16&lt;=C17,F17,IF(H16&lt;=C18,F18,IF(H16&lt;=C19,F19,IF(H16&lt;=C20,F20,IF(H16&lt;=C21,F21,F21))))))</f>
        <v>0.008</v>
      </c>
      <c r="E16" s="50" t="s">
        <v>112</v>
      </c>
      <c r="F16" s="51">
        <v>0.008</v>
      </c>
      <c r="H16" s="9">
        <v>60000000</v>
      </c>
      <c r="I16" s="11">
        <f>LOOKUP(H16,{0,60000001,100000001,200000001,400000001,600000001,1000000001},$F$16:$F$21)</f>
        <v>0.008</v>
      </c>
    </row>
    <row r="17" spans="1:9" ht="15">
      <c r="A17" s="43">
        <v>5000</v>
      </c>
      <c r="B17" s="44"/>
      <c r="C17" s="49">
        <f t="shared" si="0"/>
        <v>105000000</v>
      </c>
      <c r="D17" s="57"/>
      <c r="E17" s="50" t="s">
        <v>113</v>
      </c>
      <c r="F17" s="51">
        <v>0.0065</v>
      </c>
      <c r="H17" s="9">
        <v>65000000</v>
      </c>
      <c r="I17" s="11">
        <f>LOOKUP(H17,{0,60000001,100000001,200000001,400000001,600000001,1000000001},$F$16:$F$21)</f>
        <v>0.0065</v>
      </c>
    </row>
    <row r="18" spans="1:9" ht="15">
      <c r="A18" s="43">
        <v>10000</v>
      </c>
      <c r="B18" s="44"/>
      <c r="C18" s="49">
        <f t="shared" si="0"/>
        <v>210000000</v>
      </c>
      <c r="D18" s="57"/>
      <c r="E18" s="50"/>
      <c r="F18" s="51">
        <v>0.0055</v>
      </c>
      <c r="H18" s="2">
        <v>62000000</v>
      </c>
      <c r="I18" s="11">
        <f>LOOKUP(H18,{0,60000001,100000001,200000001,400000001,600000001,1000000001},$F$16:$F$21)</f>
        <v>0.0065</v>
      </c>
    </row>
    <row r="19" spans="1:9" ht="15">
      <c r="A19" s="43">
        <v>20000</v>
      </c>
      <c r="B19" s="44"/>
      <c r="C19" s="49">
        <f t="shared" si="0"/>
        <v>420000000</v>
      </c>
      <c r="D19" s="57"/>
      <c r="E19" s="50"/>
      <c r="F19" s="51">
        <v>0.0045</v>
      </c>
      <c r="H19" s="2">
        <v>450000000</v>
      </c>
      <c r="I19" s="11">
        <f>LOOKUP(H19,{0,60000001,100000001,200000001,400000001,600000001,1000000001},$F$16:$F$21)</f>
        <v>0.004</v>
      </c>
    </row>
    <row r="20" spans="1:9" ht="15">
      <c r="A20" s="43">
        <v>30000</v>
      </c>
      <c r="B20" s="44"/>
      <c r="C20" s="49">
        <f t="shared" si="0"/>
        <v>630000000</v>
      </c>
      <c r="D20" s="57"/>
      <c r="E20" s="50"/>
      <c r="F20" s="51">
        <v>0.004</v>
      </c>
      <c r="H20" s="2">
        <v>400000000</v>
      </c>
      <c r="I20" s="11">
        <f>LOOKUP(H20,{0,60000001,100000001,200000001,400000001,600000001,1000000001},$F$16:$F$21)</f>
        <v>0.0045</v>
      </c>
    </row>
    <row r="21" spans="1:6" ht="15">
      <c r="A21" s="52">
        <v>50000</v>
      </c>
      <c r="B21" s="53"/>
      <c r="C21" s="54">
        <f t="shared" si="0"/>
        <v>1050000000</v>
      </c>
      <c r="D21" s="58"/>
      <c r="E21" s="55"/>
      <c r="F21" s="56">
        <v>0.0035</v>
      </c>
    </row>
    <row r="22" spans="3:6" ht="15">
      <c r="C22" s="6" t="s">
        <v>79</v>
      </c>
      <c r="E22" s="6" t="s">
        <v>59</v>
      </c>
      <c r="F22" s="3" t="s">
        <v>80</v>
      </c>
    </row>
    <row r="23" spans="1:6" ht="12.75">
      <c r="A23" s="1">
        <v>500</v>
      </c>
      <c r="C23" s="2">
        <f>$B$8*A23</f>
        <v>10500000</v>
      </c>
      <c r="D23" s="19">
        <v>0.2</v>
      </c>
      <c r="E23" s="2">
        <v>12000000</v>
      </c>
      <c r="F23" s="20">
        <f>IF(E23&lt;=C23,D23,D24)</f>
        <v>0.18</v>
      </c>
    </row>
    <row r="24" spans="1:4" ht="12.75">
      <c r="A24" s="1">
        <v>1000</v>
      </c>
      <c r="C24" s="2">
        <f>$B$8*A24</f>
        <v>21000000</v>
      </c>
      <c r="D24" s="19">
        <v>0.18</v>
      </c>
    </row>
    <row r="46" ht="12.75">
      <c r="C46" s="2">
        <f>LOOKUP(C43,{0,42000001,63000001,105000001,210000001,420000001},Data!$D$8:$D$12)</f>
        <v>0.0062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Bao Viet Sai 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BH Tai San &amp; Ky Thuat</dc:creator>
  <cp:keywords/>
  <dc:description/>
  <cp:lastModifiedBy>PC</cp:lastModifiedBy>
  <cp:lastPrinted>2017-12-14T04:04:44Z</cp:lastPrinted>
  <dcterms:created xsi:type="dcterms:W3CDTF">2009-11-02T14:13:06Z</dcterms:created>
  <dcterms:modified xsi:type="dcterms:W3CDTF">2019-05-23T11:30:28Z</dcterms:modified>
  <cp:category/>
  <cp:version/>
  <cp:contentType/>
  <cp:contentStatus/>
</cp:coreProperties>
</file>